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Лист1!$9:$11</definedName>
  </definedNames>
  <calcPr calcId="145621"/>
</workbook>
</file>

<file path=xl/calcChain.xml><?xml version="1.0" encoding="utf-8"?>
<calcChain xmlns="http://schemas.openxmlformats.org/spreadsheetml/2006/main">
  <c r="E48" i="1" l="1"/>
  <c r="D16" i="1" l="1"/>
  <c r="D15" i="1"/>
  <c r="D14" i="1"/>
  <c r="D93" i="1"/>
  <c r="D92" i="1"/>
  <c r="D91" i="1"/>
  <c r="D90" i="1"/>
  <c r="D89" i="1"/>
  <c r="D88" i="1"/>
  <c r="D87" i="1"/>
  <c r="D86" i="1"/>
  <c r="D85" i="1" s="1"/>
  <c r="D84" i="1"/>
  <c r="D83" i="1"/>
  <c r="D82" i="1"/>
  <c r="D81" i="1"/>
  <c r="D80" i="1"/>
  <c r="D79" i="1" s="1"/>
  <c r="D78" i="1"/>
  <c r="D77" i="1"/>
  <c r="D76" i="1" s="1"/>
  <c r="D75" i="1"/>
  <c r="D74" i="1"/>
  <c r="D73" i="1" s="1"/>
  <c r="D72" i="1"/>
  <c r="D71" i="1"/>
  <c r="D70" i="1" s="1"/>
  <c r="D69" i="1"/>
  <c r="D68" i="1"/>
  <c r="D67" i="1"/>
  <c r="D66" i="1"/>
  <c r="D65" i="1"/>
  <c r="D64" i="1"/>
  <c r="D63" i="1"/>
  <c r="D61" i="1" s="1"/>
  <c r="D62" i="1"/>
  <c r="D60" i="1"/>
  <c r="D59" i="1"/>
  <c r="D58" i="1"/>
  <c r="D57" i="1"/>
  <c r="D55" i="1" s="1"/>
  <c r="D56" i="1"/>
  <c r="D54" i="1"/>
  <c r="D52" i="1" s="1"/>
  <c r="D53" i="1"/>
  <c r="D51" i="1"/>
  <c r="D50" i="1"/>
  <c r="D49" i="1" s="1"/>
  <c r="D48" i="1"/>
  <c r="D47" i="1"/>
  <c r="D43" i="1"/>
  <c r="D42" i="1"/>
  <c r="D41" i="1" s="1"/>
  <c r="D40" i="1"/>
  <c r="D38" i="1" s="1"/>
  <c r="D39" i="1"/>
  <c r="D37" i="1"/>
  <c r="D36" i="1"/>
  <c r="D35" i="1"/>
  <c r="D34" i="1"/>
  <c r="D33" i="1"/>
  <c r="D32" i="1" s="1"/>
  <c r="D31" i="1"/>
  <c r="D30" i="1"/>
  <c r="D29" i="1" s="1"/>
  <c r="D28" i="1"/>
  <c r="D27" i="1"/>
  <c r="D26" i="1" s="1"/>
  <c r="D25" i="1"/>
  <c r="D24" i="1"/>
  <c r="D22" i="1"/>
  <c r="D21" i="1"/>
  <c r="D20" i="1" s="1"/>
  <c r="D17" i="1"/>
  <c r="D19" i="1"/>
  <c r="D18" i="1"/>
  <c r="D46" i="1" l="1"/>
  <c r="D23" i="1"/>
  <c r="I41" i="1"/>
  <c r="H41" i="1"/>
  <c r="H98" i="1"/>
  <c r="I98" i="1"/>
  <c r="E51" i="1" l="1"/>
  <c r="M6" i="2" l="1"/>
  <c r="M9" i="2"/>
  <c r="M10" i="2"/>
  <c r="M15" i="2"/>
  <c r="M16" i="2"/>
  <c r="M19" i="2"/>
  <c r="M22" i="2"/>
  <c r="M25" i="2"/>
  <c r="M28" i="2"/>
  <c r="M30" i="2"/>
  <c r="M31" i="2"/>
  <c r="M34" i="2"/>
  <c r="M36" i="2"/>
  <c r="M37" i="2"/>
  <c r="M40" i="2"/>
  <c r="M42" i="2"/>
  <c r="M43" i="2"/>
  <c r="M46" i="2"/>
  <c r="M49" i="2"/>
  <c r="M51" i="2"/>
  <c r="M52" i="2"/>
  <c r="L44" i="2"/>
  <c r="L41" i="2"/>
  <c r="L38" i="2"/>
  <c r="L35" i="2"/>
  <c r="L32" i="2"/>
  <c r="L29" i="2"/>
  <c r="L26" i="2"/>
  <c r="L23" i="2"/>
  <c r="L20" i="2"/>
  <c r="L17" i="2"/>
  <c r="L14" i="2"/>
  <c r="L11" i="2"/>
  <c r="L7" i="2"/>
  <c r="L4" i="2"/>
  <c r="D52" i="2" l="1"/>
  <c r="D51" i="2"/>
  <c r="I50" i="2"/>
  <c r="H50" i="2"/>
  <c r="G50" i="2"/>
  <c r="F50" i="2"/>
  <c r="E50" i="2"/>
  <c r="M50" i="2" s="1"/>
  <c r="D49" i="2"/>
  <c r="E48" i="2"/>
  <c r="I47" i="2"/>
  <c r="H47" i="2"/>
  <c r="G47" i="2"/>
  <c r="F47" i="2"/>
  <c r="D46" i="2"/>
  <c r="E45" i="2"/>
  <c r="I44" i="2"/>
  <c r="H44" i="2"/>
  <c r="G44" i="2"/>
  <c r="F44" i="2"/>
  <c r="D43" i="2"/>
  <c r="D42" i="2"/>
  <c r="I41" i="2"/>
  <c r="H41" i="2"/>
  <c r="G41" i="2"/>
  <c r="F41" i="2"/>
  <c r="E41" i="2"/>
  <c r="M41" i="2" s="1"/>
  <c r="D40" i="2"/>
  <c r="E39" i="2"/>
  <c r="E38" i="2" s="1"/>
  <c r="M38" i="2" s="1"/>
  <c r="I38" i="2"/>
  <c r="H38" i="2"/>
  <c r="G38" i="2"/>
  <c r="F38" i="2"/>
  <c r="D37" i="2"/>
  <c r="D36" i="2"/>
  <c r="D35" i="2" s="1"/>
  <c r="I35" i="2"/>
  <c r="H35" i="2"/>
  <c r="G35" i="2"/>
  <c r="F35" i="2"/>
  <c r="E35" i="2"/>
  <c r="M35" i="2" s="1"/>
  <c r="D34" i="2"/>
  <c r="E33" i="2"/>
  <c r="M33" i="2" s="1"/>
  <c r="I32" i="2"/>
  <c r="H32" i="2"/>
  <c r="G32" i="2"/>
  <c r="F32" i="2"/>
  <c r="D31" i="2"/>
  <c r="D30" i="2"/>
  <c r="I29" i="2"/>
  <c r="H29" i="2"/>
  <c r="G29" i="2"/>
  <c r="F29" i="2"/>
  <c r="E29" i="2"/>
  <c r="M29" i="2" s="1"/>
  <c r="D28" i="2"/>
  <c r="E27" i="2"/>
  <c r="I26" i="2"/>
  <c r="H26" i="2"/>
  <c r="G26" i="2"/>
  <c r="F26" i="2"/>
  <c r="D25" i="2"/>
  <c r="E24" i="2"/>
  <c r="I23" i="2"/>
  <c r="H23" i="2"/>
  <c r="G23" i="2"/>
  <c r="F23" i="2"/>
  <c r="D22" i="2"/>
  <c r="E21" i="2"/>
  <c r="E20" i="2" s="1"/>
  <c r="M20" i="2" s="1"/>
  <c r="I20" i="2"/>
  <c r="H20" i="2"/>
  <c r="G20" i="2"/>
  <c r="F20" i="2"/>
  <c r="D19" i="2"/>
  <c r="E18" i="2"/>
  <c r="M18" i="2" s="1"/>
  <c r="I17" i="2"/>
  <c r="H17" i="2"/>
  <c r="G17" i="2"/>
  <c r="F17" i="2"/>
  <c r="D16" i="2"/>
  <c r="D15" i="2"/>
  <c r="I14" i="2"/>
  <c r="H14" i="2"/>
  <c r="G14" i="2"/>
  <c r="F14" i="2"/>
  <c r="E14" i="2"/>
  <c r="M14" i="2" s="1"/>
  <c r="E12" i="2"/>
  <c r="I11" i="2"/>
  <c r="H11" i="2"/>
  <c r="G11" i="2"/>
  <c r="F11" i="2"/>
  <c r="D9" i="2"/>
  <c r="E8" i="2"/>
  <c r="I7" i="2"/>
  <c r="H7" i="2"/>
  <c r="G7" i="2"/>
  <c r="F7" i="2"/>
  <c r="D6" i="2"/>
  <c r="E5" i="2"/>
  <c r="I4" i="2"/>
  <c r="H4" i="2"/>
  <c r="G4" i="2"/>
  <c r="F4" i="2"/>
  <c r="D14" i="2" l="1"/>
  <c r="D50" i="2"/>
  <c r="E17" i="2"/>
  <c r="M17" i="2" s="1"/>
  <c r="D18" i="2"/>
  <c r="D17" i="2" s="1"/>
  <c r="D29" i="2"/>
  <c r="D41" i="2"/>
  <c r="M13" i="2"/>
  <c r="E26" i="2"/>
  <c r="M26" i="2" s="1"/>
  <c r="M27" i="2"/>
  <c r="D12" i="2"/>
  <c r="M12" i="2"/>
  <c r="E32" i="2"/>
  <c r="M32" i="2" s="1"/>
  <c r="D48" i="2"/>
  <c r="D47" i="2" s="1"/>
  <c r="M48" i="2"/>
  <c r="D45" i="2"/>
  <c r="D44" i="2" s="1"/>
  <c r="M45" i="2"/>
  <c r="D5" i="2"/>
  <c r="D4" i="2" s="1"/>
  <c r="M5" i="2"/>
  <c r="D21" i="2"/>
  <c r="D20" i="2" s="1"/>
  <c r="M21" i="2"/>
  <c r="E7" i="2"/>
  <c r="M7" i="2" s="1"/>
  <c r="M8" i="2"/>
  <c r="D13" i="2"/>
  <c r="D24" i="2"/>
  <c r="D23" i="2" s="1"/>
  <c r="M24" i="2"/>
  <c r="D33" i="2"/>
  <c r="D32" i="2" s="1"/>
  <c r="D39" i="2"/>
  <c r="D38" i="2" s="1"/>
  <c r="M39" i="2"/>
  <c r="D8" i="2"/>
  <c r="D7" i="2" s="1"/>
  <c r="D27" i="2"/>
  <c r="D26" i="2" s="1"/>
  <c r="E47" i="2"/>
  <c r="M47" i="2" s="1"/>
  <c r="E4" i="2"/>
  <c r="E11" i="2"/>
  <c r="M11" i="2" s="1"/>
  <c r="E23" i="2"/>
  <c r="M23" i="2" s="1"/>
  <c r="E44" i="2"/>
  <c r="M44" i="2" s="1"/>
  <c r="D11" i="2" l="1"/>
  <c r="M4" i="2"/>
  <c r="G98" i="1"/>
  <c r="E15" i="1" l="1"/>
  <c r="E53" i="1"/>
  <c r="E89" i="1"/>
  <c r="F98" i="1"/>
  <c r="F97" i="1"/>
  <c r="G97" i="1"/>
  <c r="I88" i="1"/>
  <c r="H88" i="1"/>
  <c r="G88" i="1"/>
  <c r="F88" i="1"/>
  <c r="E80" i="1"/>
  <c r="E74" i="1"/>
  <c r="E68" i="1"/>
  <c r="E62" i="1"/>
  <c r="E59" i="1"/>
  <c r="E56" i="1"/>
  <c r="E47" i="1"/>
  <c r="E18" i="1"/>
  <c r="E97" i="1" l="1"/>
  <c r="D97" i="1" s="1"/>
  <c r="E98" i="1"/>
  <c r="D98" i="1" s="1"/>
  <c r="E88" i="1"/>
  <c r="I91" i="1"/>
  <c r="H91" i="1"/>
  <c r="G91" i="1"/>
  <c r="F91" i="1"/>
  <c r="E91" i="1"/>
  <c r="I70" i="1" l="1"/>
  <c r="H70" i="1"/>
  <c r="G70" i="1"/>
  <c r="F70" i="1"/>
  <c r="E70" i="1"/>
  <c r="I67" i="1"/>
  <c r="H67" i="1"/>
  <c r="G67" i="1"/>
  <c r="F67" i="1"/>
  <c r="E67" i="1"/>
  <c r="I64" i="1"/>
  <c r="H64" i="1"/>
  <c r="G64" i="1"/>
  <c r="F64" i="1"/>
  <c r="E64" i="1"/>
  <c r="I58" i="1"/>
  <c r="H58" i="1"/>
  <c r="G58" i="1"/>
  <c r="F58" i="1"/>
  <c r="E58" i="1"/>
  <c r="I49" i="1"/>
  <c r="H49" i="1"/>
  <c r="G49" i="1"/>
  <c r="F49" i="1"/>
  <c r="E49" i="1"/>
  <c r="I29" i="1" l="1"/>
  <c r="I38" i="1"/>
  <c r="H38" i="1"/>
  <c r="G38" i="1"/>
  <c r="F38" i="1"/>
  <c r="E38" i="1"/>
  <c r="I85" i="1" l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76" i="1"/>
  <c r="H76" i="1"/>
  <c r="G76" i="1"/>
  <c r="F76" i="1"/>
  <c r="E76" i="1"/>
  <c r="I73" i="1"/>
  <c r="H73" i="1"/>
  <c r="G73" i="1"/>
  <c r="F73" i="1"/>
  <c r="E73" i="1"/>
  <c r="I61" i="1"/>
  <c r="H61" i="1"/>
  <c r="G61" i="1"/>
  <c r="F61" i="1"/>
  <c r="E61" i="1"/>
  <c r="I55" i="1"/>
  <c r="H55" i="1"/>
  <c r="G55" i="1"/>
  <c r="F55" i="1"/>
  <c r="E55" i="1"/>
  <c r="I52" i="1"/>
  <c r="H52" i="1"/>
  <c r="G52" i="1"/>
  <c r="F52" i="1"/>
  <c r="E52" i="1"/>
  <c r="I46" i="1"/>
  <c r="H46" i="1"/>
  <c r="G46" i="1"/>
  <c r="F46" i="1"/>
  <c r="E46" i="1"/>
  <c r="G41" i="1"/>
  <c r="F41" i="1"/>
  <c r="E41" i="1"/>
  <c r="E94" i="1" l="1"/>
  <c r="F94" i="1"/>
  <c r="H94" i="1"/>
  <c r="I94" i="1"/>
  <c r="G94" i="1"/>
  <c r="I35" i="1"/>
  <c r="H35" i="1"/>
  <c r="G35" i="1"/>
  <c r="F35" i="1"/>
  <c r="E35" i="1"/>
  <c r="I32" i="1"/>
  <c r="H32" i="1"/>
  <c r="G32" i="1"/>
  <c r="F32" i="1"/>
  <c r="E32" i="1"/>
  <c r="H29" i="1"/>
  <c r="G29" i="1"/>
  <c r="F29" i="1"/>
  <c r="E29" i="1"/>
  <c r="I26" i="1"/>
  <c r="H26" i="1"/>
  <c r="G26" i="1"/>
  <c r="F26" i="1"/>
  <c r="E26" i="1"/>
  <c r="I23" i="1"/>
  <c r="H23" i="1"/>
  <c r="G23" i="1"/>
  <c r="F23" i="1"/>
  <c r="E23" i="1"/>
  <c r="I20" i="1"/>
  <c r="H20" i="1"/>
  <c r="G20" i="1"/>
  <c r="F20" i="1"/>
  <c r="E20" i="1"/>
  <c r="I17" i="1"/>
  <c r="H17" i="1"/>
  <c r="G17" i="1"/>
  <c r="F17" i="1"/>
  <c r="E17" i="1"/>
  <c r="I14" i="1"/>
  <c r="H14" i="1"/>
  <c r="G14" i="1"/>
  <c r="F14" i="1"/>
  <c r="E14" i="1"/>
  <c r="D94" i="1" l="1"/>
  <c r="H44" i="1"/>
  <c r="H96" i="1" s="1"/>
  <c r="I44" i="1"/>
  <c r="I96" i="1" s="1"/>
  <c r="F44" i="1"/>
  <c r="F96" i="1" s="1"/>
  <c r="G44" i="1"/>
  <c r="G96" i="1" s="1"/>
  <c r="E44" i="1"/>
  <c r="E96" i="1" s="1"/>
  <c r="D44" i="1" l="1"/>
  <c r="D96" i="1" s="1"/>
</calcChain>
</file>

<file path=xl/sharedStrings.xml><?xml version="1.0" encoding="utf-8"?>
<sst xmlns="http://schemas.openxmlformats.org/spreadsheetml/2006/main" count="254" uniqueCount="108">
  <si>
    <t>№ п/п</t>
  </si>
  <si>
    <t>ВСЕГО:</t>
  </si>
  <si>
    <t>Срок исполнения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</si>
  <si>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</si>
  <si>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</si>
  <si>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</si>
  <si>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</si>
  <si>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</si>
  <si>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Результат</t>
  </si>
  <si>
    <t>бюджет АО</t>
  </si>
  <si>
    <t>бюджет МО</t>
  </si>
  <si>
    <t>2015-2016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</si>
  <si>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</si>
  <si>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</si>
  <si>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</si>
  <si>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</si>
  <si>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</si>
  <si>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</si>
  <si>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</si>
  <si>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</si>
  <si>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</si>
  <si>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</si>
  <si>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</si>
  <si>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</si>
  <si>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</si>
  <si>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</si>
  <si>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</si>
  <si>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</si>
  <si>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</si>
  <si>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</si>
  <si>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</si>
  <si>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</si>
  <si>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</si>
  <si>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</si>
  <si>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Мероприятия программы «Развитие коммунальной инфраструктуры города Югорска  
на 2012 - 2016 годы»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</si>
  <si>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</si>
  <si>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</si>
  <si>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</si>
  <si>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</si>
  <si>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</si>
  <si>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</si>
  <si>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</si>
  <si>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</si>
  <si>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</si>
  <si>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</si>
  <si>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</si>
  <si>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</si>
  <si>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</si>
  <si>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</si>
  <si>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</si>
  <si>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</si>
  <si>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</si>
  <si>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</si>
  <si>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</si>
  <si>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</si>
  <si>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</si>
  <si>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</si>
  <si>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</si>
  <si>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</si>
  <si>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Строительство2100 м сетей газоснабжения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</si>
  <si>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</si>
  <si>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</si>
  <si>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</si>
  <si>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</si>
  <si>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</si>
  <si>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</si>
  <si>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</si>
  <si>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</si>
  <si>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</si>
  <si>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</si>
  <si>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</si>
  <si>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Строительство 980 м сетей водоснабжения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</si>
  <si>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</si>
  <si>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</si>
  <si>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</si>
  <si>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</si>
  <si>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</si>
  <si>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Строительство 2 очереди котельной в 5 А микрорайоне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</si>
  <si>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</si>
  <si>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</si>
  <si>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</si>
  <si>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</si>
  <si>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водоснабжения 13 микрорайона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</si>
  <si>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</si>
  <si>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</si>
  <si>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</si>
  <si>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</si>
  <si>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</si>
  <si>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газоснабжения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</si>
  <si>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</si>
  <si>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</si>
  <si>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</si>
  <si>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</si>
  <si>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</si>
  <si>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</si>
  <si>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</si>
  <si>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</si>
  <si>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</si>
  <si>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</si>
  <si>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наружные сети газопровода - 405 м; наружные сети теплоснабжения – 305 м; наружные сети водоснабжения - 60м; наружные сети электроснабжения 0.4кВ - 460 м; наружные сети канализации -  535 м.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</si>
  <si>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</si>
  <si>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</si>
  <si>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</si>
  <si>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от _________ № _________</t>
  </si>
  <si>
    <t>Стало</t>
  </si>
  <si>
    <t>было</t>
  </si>
  <si>
    <t>2012-2013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</si>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</sst>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64" fontId="0" fillId="0" borderId="0" xfId="0" applyNumberFormat="1"/>
    <xf numFmtId="0" fontId="0" fillId="0" borderId="6" xfId="0" applyFill="1" applyBorder="1"/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7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5" fillId="2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abSelected="1" workbookViewId="0">
      <pane xSplit="3" ySplit="11" topLeftCell="D12" activePane="bottomRight" state="frozen"/>
      <selection pane="topRight" activeCell="D1" sqref="D1"/>
      <selection pane="bottomLeft" activeCell="A6" sqref="A6"/>
      <selection pane="bottomRight" activeCell="C76" sqref="C76:C78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customWidth="1"/>
    <col min="7" max="7" width="13.7109375" style="2" customWidth="1"/>
    <col min="8" max="8" width="13.42578125" style="2" customWidth="1"/>
    <col min="9" max="9" width="12.140625" style="2" customWidth="1"/>
    <col min="10" max="10" width="15.85546875" style="2" customWidth="1"/>
    <col min="11" max="11" width="20.42578125" style="2" customWidth="1"/>
  </cols>
  <sheetData>
    <row r="1" spans="1:11" ht="15.75" x14ac:dyDescent="0.25">
      <c r="K1" s="45" t="s">
        <v>107</v>
      </c>
    </row>
    <row r="2" spans="1:11" ht="15.75" x14ac:dyDescent="0.25">
      <c r="K2" s="45" t="s">
        <v>101</v>
      </c>
    </row>
    <row r="3" spans="1:11" ht="15.75" x14ac:dyDescent="0.25">
      <c r="K3" s="45" t="s">
        <v>102</v>
      </c>
    </row>
    <row r="4" spans="1:11" ht="15.75" x14ac:dyDescent="0.25">
      <c r="K4" s="45" t="s">
        <v>103</v>
      </c>
    </row>
    <row r="6" spans="1:11" x14ac:dyDescent="0.25">
      <c r="K6" s="10" t="s">
        <v>41</v>
      </c>
    </row>
    <row r="7" spans="1:11" ht="32.25" customHeight="1" x14ac:dyDescent="0.25">
      <c r="A7" s="92" t="s">
        <v>34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5.25" customHeight="1" thickBot="1" x14ac:dyDescent="0.3"/>
    <row r="9" spans="1:11" s="3" customFormat="1" ht="21.75" customHeight="1" thickBot="1" x14ac:dyDescent="0.3">
      <c r="A9" s="96" t="s">
        <v>0</v>
      </c>
      <c r="B9" s="99" t="s">
        <v>3</v>
      </c>
      <c r="C9" s="99" t="s">
        <v>2</v>
      </c>
      <c r="D9" s="93" t="s">
        <v>4</v>
      </c>
      <c r="E9" s="94"/>
      <c r="F9" s="94"/>
      <c r="G9" s="94"/>
      <c r="H9" s="94"/>
      <c r="I9" s="95"/>
      <c r="J9" s="99" t="s">
        <v>7</v>
      </c>
      <c r="K9" s="102" t="s">
        <v>8</v>
      </c>
    </row>
    <row r="10" spans="1:11" s="3" customFormat="1" ht="21" customHeight="1" thickBot="1" x14ac:dyDescent="0.3">
      <c r="A10" s="97"/>
      <c r="B10" s="100"/>
      <c r="C10" s="100"/>
      <c r="D10" s="99" t="s">
        <v>5</v>
      </c>
      <c r="E10" s="93" t="s">
        <v>6</v>
      </c>
      <c r="F10" s="94"/>
      <c r="G10" s="94"/>
      <c r="H10" s="94"/>
      <c r="I10" s="95"/>
      <c r="J10" s="100"/>
      <c r="K10" s="103"/>
    </row>
    <row r="11" spans="1:11" s="3" customFormat="1" ht="23.25" customHeight="1" thickBot="1" x14ac:dyDescent="0.3">
      <c r="A11" s="98"/>
      <c r="B11" s="101"/>
      <c r="C11" s="101"/>
      <c r="D11" s="101"/>
      <c r="E11" s="4">
        <v>2012</v>
      </c>
      <c r="F11" s="4">
        <v>2013</v>
      </c>
      <c r="G11" s="4">
        <v>2014</v>
      </c>
      <c r="H11" s="4">
        <v>2015</v>
      </c>
      <c r="I11" s="4">
        <v>2016</v>
      </c>
      <c r="J11" s="101"/>
      <c r="K11" s="104"/>
    </row>
    <row r="12" spans="1:11" s="3" customFormat="1" ht="0.75" customHeight="1" thickBot="1" x14ac:dyDescent="0.3">
      <c r="A12" s="7"/>
      <c r="B12" s="8"/>
      <c r="C12" s="8"/>
      <c r="D12" s="8"/>
      <c r="E12" s="9"/>
      <c r="F12" s="9"/>
      <c r="G12" s="9"/>
      <c r="H12" s="9"/>
      <c r="I12" s="9"/>
      <c r="J12" s="8"/>
      <c r="K12" s="8"/>
    </row>
    <row r="13" spans="1:11" ht="30" customHeight="1" thickBot="1" x14ac:dyDescent="0.3">
      <c r="A13" s="105" t="s">
        <v>25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7"/>
    </row>
    <row r="14" spans="1:11" ht="21.75" customHeight="1" x14ac:dyDescent="0.25">
      <c r="A14" s="80" t="s">
        <v>42</v>
      </c>
      <c r="B14" s="89" t="s">
        <v>29</v>
      </c>
      <c r="C14" s="89" t="s">
        <v>36</v>
      </c>
      <c r="D14" s="11">
        <f>SUM(D15:D16)</f>
        <v>116224.7</v>
      </c>
      <c r="E14" s="11">
        <f>SUM(E15:E16)</f>
        <v>68036.800000000003</v>
      </c>
      <c r="F14" s="11">
        <f t="shared" ref="F14" si="0">SUM(F15:F16)</f>
        <v>26315.8</v>
      </c>
      <c r="G14" s="11">
        <f t="shared" ref="G14" si="1">SUM(G15:G16)</f>
        <v>19041.8</v>
      </c>
      <c r="H14" s="11">
        <f t="shared" ref="H14" si="2">SUM(H15:H16)</f>
        <v>2830.3</v>
      </c>
      <c r="I14" s="11">
        <f t="shared" ref="I14" si="3">SUM(I15:I16)</f>
        <v>0</v>
      </c>
      <c r="J14" s="20"/>
      <c r="K14" s="86" t="s">
        <v>90</v>
      </c>
    </row>
    <row r="15" spans="1:11" ht="21.75" customHeight="1" x14ac:dyDescent="0.25">
      <c r="A15" s="81"/>
      <c r="B15" s="90"/>
      <c r="C15" s="90"/>
      <c r="D15" s="12">
        <f>SUM(E15:I15)</f>
        <v>107724.7</v>
      </c>
      <c r="E15" s="25">
        <f>64635</f>
        <v>64635</v>
      </c>
      <c r="F15" s="12">
        <v>25000</v>
      </c>
      <c r="G15" s="12">
        <v>18089.7</v>
      </c>
      <c r="H15" s="52"/>
      <c r="I15" s="52"/>
      <c r="J15" s="54" t="s">
        <v>9</v>
      </c>
      <c r="K15" s="87"/>
    </row>
    <row r="16" spans="1:11" ht="21.75" customHeight="1" thickBot="1" x14ac:dyDescent="0.3">
      <c r="A16" s="82"/>
      <c r="B16" s="91"/>
      <c r="C16" s="91"/>
      <c r="D16" s="15">
        <f>SUM(E16:I16)</f>
        <v>8500</v>
      </c>
      <c r="E16" s="15">
        <v>3401.8</v>
      </c>
      <c r="F16" s="15">
        <v>1315.8</v>
      </c>
      <c r="G16" s="15">
        <v>952.1</v>
      </c>
      <c r="H16" s="50">
        <v>2830.3</v>
      </c>
      <c r="I16" s="50"/>
      <c r="J16" s="15" t="s">
        <v>10</v>
      </c>
      <c r="K16" s="88"/>
    </row>
    <row r="17" spans="1:11" ht="21.75" customHeight="1" x14ac:dyDescent="0.25">
      <c r="A17" s="80" t="s">
        <v>43</v>
      </c>
      <c r="B17" s="62" t="s">
        <v>30</v>
      </c>
      <c r="C17" s="62" t="s">
        <v>36</v>
      </c>
      <c r="D17" s="11">
        <f>SUM(D18:D19)</f>
        <v>135136.20000000001</v>
      </c>
      <c r="E17" s="11">
        <f t="shared" ref="E17" si="4">SUM(E18:E19)</f>
        <v>68817.2</v>
      </c>
      <c r="F17" s="11">
        <f t="shared" ref="F17" si="5">SUM(F18:F19)</f>
        <v>31579</v>
      </c>
      <c r="G17" s="11">
        <f t="shared" ref="G17" si="6">SUM(G18:G19)</f>
        <v>31579</v>
      </c>
      <c r="H17" s="11">
        <f t="shared" ref="H17" si="7">SUM(H18:H19)</f>
        <v>3161</v>
      </c>
      <c r="I17" s="11">
        <f t="shared" ref="I17" si="8">SUM(I18:I19)</f>
        <v>0</v>
      </c>
      <c r="J17" s="20"/>
      <c r="K17" s="86" t="s">
        <v>91</v>
      </c>
    </row>
    <row r="18" spans="1:11" ht="21.75" customHeight="1" x14ac:dyDescent="0.25">
      <c r="A18" s="81"/>
      <c r="B18" s="63"/>
      <c r="C18" s="63"/>
      <c r="D18" s="12">
        <f>SUM(E18:I18)</f>
        <v>125763.7</v>
      </c>
      <c r="E18" s="25">
        <f>58014.9+7748.8</f>
        <v>65763.7</v>
      </c>
      <c r="F18" s="12">
        <v>30000</v>
      </c>
      <c r="G18" s="12">
        <v>30000</v>
      </c>
      <c r="H18" s="52"/>
      <c r="I18" s="52"/>
      <c r="J18" s="54" t="s">
        <v>9</v>
      </c>
      <c r="K18" s="87"/>
    </row>
    <row r="19" spans="1:11" ht="21.75" customHeight="1" thickBot="1" x14ac:dyDescent="0.3">
      <c r="A19" s="82"/>
      <c r="B19" s="64"/>
      <c r="C19" s="64"/>
      <c r="D19" s="15">
        <f>SUM(E19:I19)</f>
        <v>9372.5</v>
      </c>
      <c r="E19" s="15">
        <v>3053.5</v>
      </c>
      <c r="F19" s="15">
        <v>1579</v>
      </c>
      <c r="G19" s="15">
        <v>1579</v>
      </c>
      <c r="H19" s="50">
        <v>3161</v>
      </c>
      <c r="I19" s="50"/>
      <c r="J19" s="15" t="s">
        <v>10</v>
      </c>
      <c r="K19" s="88"/>
    </row>
    <row r="20" spans="1:11" ht="24.75" customHeight="1" x14ac:dyDescent="0.25">
      <c r="A20" s="80" t="s">
        <v>44</v>
      </c>
      <c r="B20" s="62" t="s">
        <v>31</v>
      </c>
      <c r="C20" s="62" t="s">
        <v>11</v>
      </c>
      <c r="D20" s="11">
        <f>SUM(D21:D22)</f>
        <v>645</v>
      </c>
      <c r="E20" s="11">
        <f t="shared" ref="E20" si="9">SUM(E21:E22)</f>
        <v>0</v>
      </c>
      <c r="F20" s="11">
        <f t="shared" ref="F20" si="10">SUM(F21:F22)</f>
        <v>0</v>
      </c>
      <c r="G20" s="11">
        <f t="shared" ref="G20" si="11">SUM(G21:G22)</f>
        <v>0</v>
      </c>
      <c r="H20" s="11">
        <f t="shared" ref="H20" si="12">SUM(H21:H22)</f>
        <v>350</v>
      </c>
      <c r="I20" s="11">
        <f t="shared" ref="I20" si="13">SUM(I21:I22)</f>
        <v>295</v>
      </c>
      <c r="J20" s="20"/>
      <c r="K20" s="86" t="s">
        <v>92</v>
      </c>
    </row>
    <row r="21" spans="1:11" ht="24" customHeight="1" x14ac:dyDescent="0.25">
      <c r="A21" s="81"/>
      <c r="B21" s="63"/>
      <c r="C21" s="63"/>
      <c r="D21" s="12">
        <f>SUM(E21:I21)</f>
        <v>0</v>
      </c>
      <c r="E21" s="52"/>
      <c r="F21" s="52"/>
      <c r="G21" s="52"/>
      <c r="H21" s="52"/>
      <c r="I21" s="52"/>
      <c r="J21" s="54"/>
      <c r="K21" s="87"/>
    </row>
    <row r="22" spans="1:11" ht="26.25" customHeight="1" thickBot="1" x14ac:dyDescent="0.3">
      <c r="A22" s="82"/>
      <c r="B22" s="64"/>
      <c r="C22" s="64"/>
      <c r="D22" s="15">
        <f>SUM(E22:I22)</f>
        <v>645</v>
      </c>
      <c r="E22" s="57"/>
      <c r="F22" s="57"/>
      <c r="G22" s="57"/>
      <c r="H22" s="50">
        <v>350</v>
      </c>
      <c r="I22" s="50">
        <v>295</v>
      </c>
      <c r="J22" s="15" t="s">
        <v>10</v>
      </c>
      <c r="K22" s="88"/>
    </row>
    <row r="23" spans="1:11" ht="18.75" customHeight="1" x14ac:dyDescent="0.25">
      <c r="A23" s="80" t="s">
        <v>45</v>
      </c>
      <c r="B23" s="62" t="s">
        <v>35</v>
      </c>
      <c r="C23" s="62" t="s">
        <v>11</v>
      </c>
      <c r="D23" s="11">
        <f>SUM(D24:D25)</f>
        <v>6500</v>
      </c>
      <c r="E23" s="11">
        <f t="shared" ref="E23" si="14">SUM(E24:E25)</f>
        <v>0</v>
      </c>
      <c r="F23" s="11">
        <f t="shared" ref="F23" si="15">SUM(F24:F25)</f>
        <v>0</v>
      </c>
      <c r="G23" s="11">
        <f t="shared" ref="G23" si="16">SUM(G24:G25)</f>
        <v>0</v>
      </c>
      <c r="H23" s="11">
        <f t="shared" ref="H23" si="17">SUM(H24:H25)</f>
        <v>3250</v>
      </c>
      <c r="I23" s="11">
        <f t="shared" ref="I23" si="18">SUM(I24:I25)</f>
        <v>3250</v>
      </c>
      <c r="J23" s="20"/>
      <c r="K23" s="86" t="s">
        <v>93</v>
      </c>
    </row>
    <row r="24" spans="1:11" ht="18" customHeight="1" x14ac:dyDescent="0.25">
      <c r="A24" s="81"/>
      <c r="B24" s="63"/>
      <c r="C24" s="63"/>
      <c r="D24" s="12">
        <f>SUM(E24:I24)</f>
        <v>0</v>
      </c>
      <c r="E24" s="52"/>
      <c r="F24" s="52"/>
      <c r="G24" s="52"/>
      <c r="H24" s="52"/>
      <c r="I24" s="52"/>
      <c r="J24" s="54"/>
      <c r="K24" s="87"/>
    </row>
    <row r="25" spans="1:11" ht="15.75" customHeight="1" thickBot="1" x14ac:dyDescent="0.3">
      <c r="A25" s="82"/>
      <c r="B25" s="64"/>
      <c r="C25" s="64"/>
      <c r="D25" s="15">
        <f>SUM(E25:I25)</f>
        <v>6500</v>
      </c>
      <c r="E25" s="57"/>
      <c r="F25" s="57"/>
      <c r="G25" s="57"/>
      <c r="H25" s="50">
        <v>3250</v>
      </c>
      <c r="I25" s="50">
        <v>3250</v>
      </c>
      <c r="J25" s="15" t="s">
        <v>10</v>
      </c>
      <c r="K25" s="88"/>
    </row>
    <row r="26" spans="1:11" ht="17.25" customHeight="1" x14ac:dyDescent="0.25">
      <c r="A26" s="80" t="s">
        <v>46</v>
      </c>
      <c r="B26" s="62" t="s">
        <v>77</v>
      </c>
      <c r="C26" s="62" t="s">
        <v>11</v>
      </c>
      <c r="D26" s="11">
        <f>SUM(D27:D28)</f>
        <v>5400</v>
      </c>
      <c r="E26" s="11">
        <f t="shared" ref="E26" si="19">SUM(E27:E28)</f>
        <v>0</v>
      </c>
      <c r="F26" s="11">
        <f t="shared" ref="F26" si="20">SUM(F27:F28)</f>
        <v>0</v>
      </c>
      <c r="G26" s="11">
        <f t="shared" ref="G26" si="21">SUM(G27:G28)</f>
        <v>0</v>
      </c>
      <c r="H26" s="11">
        <f t="shared" ref="H26" si="22">SUM(H27:H28)</f>
        <v>2700</v>
      </c>
      <c r="I26" s="11">
        <f t="shared" ref="I26" si="23">SUM(I27:I28)</f>
        <v>2700</v>
      </c>
      <c r="J26" s="20"/>
      <c r="K26" s="86" t="s">
        <v>94</v>
      </c>
    </row>
    <row r="27" spans="1:11" ht="17.25" customHeight="1" x14ac:dyDescent="0.25">
      <c r="A27" s="81"/>
      <c r="B27" s="63"/>
      <c r="C27" s="63"/>
      <c r="D27" s="12">
        <f>SUM(E27:I27)</f>
        <v>0</v>
      </c>
      <c r="E27" s="52"/>
      <c r="F27" s="52"/>
      <c r="G27" s="52"/>
      <c r="H27" s="52"/>
      <c r="I27" s="52"/>
      <c r="J27" s="54"/>
      <c r="K27" s="87"/>
    </row>
    <row r="28" spans="1:11" ht="17.25" customHeight="1" thickBot="1" x14ac:dyDescent="0.3">
      <c r="A28" s="82"/>
      <c r="B28" s="64"/>
      <c r="C28" s="64"/>
      <c r="D28" s="15">
        <f>SUM(E28:I28)</f>
        <v>5400</v>
      </c>
      <c r="E28" s="57"/>
      <c r="F28" s="57"/>
      <c r="G28" s="57"/>
      <c r="H28" s="50">
        <v>2700</v>
      </c>
      <c r="I28" s="50">
        <v>2700</v>
      </c>
      <c r="J28" s="15" t="s">
        <v>10</v>
      </c>
      <c r="K28" s="88"/>
    </row>
    <row r="29" spans="1:11" ht="23.25" customHeight="1" x14ac:dyDescent="0.25">
      <c r="A29" s="80" t="s">
        <v>47</v>
      </c>
      <c r="B29" s="62" t="s">
        <v>78</v>
      </c>
      <c r="C29" s="74">
        <v>2016</v>
      </c>
      <c r="D29" s="11">
        <f>SUM(D30:D31)</f>
        <v>325</v>
      </c>
      <c r="E29" s="11">
        <f t="shared" ref="E29" si="24">SUM(E30:E31)</f>
        <v>0</v>
      </c>
      <c r="F29" s="11">
        <f t="shared" ref="F29" si="25">SUM(F30:F31)</f>
        <v>0</v>
      </c>
      <c r="G29" s="11">
        <f t="shared" ref="G29" si="26">SUM(G30:G31)</f>
        <v>0</v>
      </c>
      <c r="H29" s="11">
        <f t="shared" ref="H29:I29" si="27">SUM(H30:H31)</f>
        <v>0</v>
      </c>
      <c r="I29" s="11">
        <f t="shared" si="27"/>
        <v>325</v>
      </c>
      <c r="J29" s="20"/>
      <c r="K29" s="86" t="s">
        <v>65</v>
      </c>
    </row>
    <row r="30" spans="1:11" ht="23.25" customHeight="1" x14ac:dyDescent="0.25">
      <c r="A30" s="81"/>
      <c r="B30" s="63"/>
      <c r="C30" s="75"/>
      <c r="D30" s="12">
        <f>SUM(E30:I30)</f>
        <v>0</v>
      </c>
      <c r="E30" s="52"/>
      <c r="F30" s="52"/>
      <c r="G30" s="52"/>
      <c r="H30" s="52"/>
      <c r="I30" s="52"/>
      <c r="J30" s="54"/>
      <c r="K30" s="87"/>
    </row>
    <row r="31" spans="1:11" ht="23.25" customHeight="1" thickBot="1" x14ac:dyDescent="0.3">
      <c r="A31" s="82"/>
      <c r="B31" s="64"/>
      <c r="C31" s="76"/>
      <c r="D31" s="15">
        <f>SUM(E31:I31)</f>
        <v>325</v>
      </c>
      <c r="E31" s="57"/>
      <c r="F31" s="57"/>
      <c r="G31" s="57"/>
      <c r="H31" s="50"/>
      <c r="I31" s="50">
        <v>325</v>
      </c>
      <c r="J31" s="15" t="s">
        <v>10</v>
      </c>
      <c r="K31" s="88"/>
    </row>
    <row r="32" spans="1:11" ht="23.25" customHeight="1" x14ac:dyDescent="0.25">
      <c r="A32" s="80" t="s">
        <v>48</v>
      </c>
      <c r="B32" s="62" t="s">
        <v>79</v>
      </c>
      <c r="C32" s="74">
        <v>2016</v>
      </c>
      <c r="D32" s="11">
        <f>SUM(D33:D34)</f>
        <v>325</v>
      </c>
      <c r="E32" s="11">
        <f t="shared" ref="E32" si="28">SUM(E33:E34)</f>
        <v>0</v>
      </c>
      <c r="F32" s="11">
        <f t="shared" ref="F32" si="29">SUM(F33:F34)</f>
        <v>0</v>
      </c>
      <c r="G32" s="11">
        <f t="shared" ref="G32" si="30">SUM(G33:G34)</f>
        <v>0</v>
      </c>
      <c r="H32" s="11">
        <f t="shared" ref="H32" si="31">SUM(H33:H34)</f>
        <v>0</v>
      </c>
      <c r="I32" s="11">
        <f t="shared" ref="I32" si="32">SUM(I33:I34)</f>
        <v>325</v>
      </c>
      <c r="J32" s="20"/>
      <c r="K32" s="86" t="s">
        <v>66</v>
      </c>
    </row>
    <row r="33" spans="1:11" ht="24" customHeight="1" x14ac:dyDescent="0.25">
      <c r="A33" s="81"/>
      <c r="B33" s="63"/>
      <c r="C33" s="75"/>
      <c r="D33" s="12">
        <f>SUM(E33:I33)</f>
        <v>0</v>
      </c>
      <c r="E33" s="52"/>
      <c r="F33" s="52"/>
      <c r="G33" s="52"/>
      <c r="H33" s="52"/>
      <c r="I33" s="52"/>
      <c r="J33" s="54"/>
      <c r="K33" s="87"/>
    </row>
    <row r="34" spans="1:11" ht="21.75" customHeight="1" thickBot="1" x14ac:dyDescent="0.3">
      <c r="A34" s="82"/>
      <c r="B34" s="64"/>
      <c r="C34" s="76"/>
      <c r="D34" s="15">
        <f>SUM(E34:I34)</f>
        <v>325</v>
      </c>
      <c r="E34" s="57"/>
      <c r="F34" s="57"/>
      <c r="G34" s="57"/>
      <c r="H34" s="50"/>
      <c r="I34" s="50">
        <v>325</v>
      </c>
      <c r="J34" s="15" t="s">
        <v>10</v>
      </c>
      <c r="K34" s="88"/>
    </row>
    <row r="35" spans="1:11" ht="22.5" customHeight="1" x14ac:dyDescent="0.25">
      <c r="A35" s="80" t="s">
        <v>49</v>
      </c>
      <c r="B35" s="62" t="s">
        <v>33</v>
      </c>
      <c r="C35" s="74">
        <v>2015</v>
      </c>
      <c r="D35" s="11">
        <f>SUM(D36:D37)</f>
        <v>325</v>
      </c>
      <c r="E35" s="11">
        <f t="shared" ref="E35" si="33">SUM(E36:E37)</f>
        <v>0</v>
      </c>
      <c r="F35" s="11">
        <f t="shared" ref="F35" si="34">SUM(F36:F37)</f>
        <v>0</v>
      </c>
      <c r="G35" s="11">
        <f t="shared" ref="G35" si="35">SUM(G36:G37)</f>
        <v>0</v>
      </c>
      <c r="H35" s="11">
        <f t="shared" ref="H35" si="36">SUM(H36:H37)</f>
        <v>325</v>
      </c>
      <c r="I35" s="11">
        <f t="shared" ref="I35" si="37">SUM(I36:I37)</f>
        <v>0</v>
      </c>
      <c r="J35" s="20"/>
      <c r="K35" s="86" t="s">
        <v>67</v>
      </c>
    </row>
    <row r="36" spans="1:11" ht="23.25" customHeight="1" x14ac:dyDescent="0.25">
      <c r="A36" s="81"/>
      <c r="B36" s="63"/>
      <c r="C36" s="75"/>
      <c r="D36" s="12">
        <f>SUM(E36:I36)</f>
        <v>0</v>
      </c>
      <c r="E36" s="52"/>
      <c r="F36" s="52"/>
      <c r="G36" s="52"/>
      <c r="H36" s="52"/>
      <c r="I36" s="52"/>
      <c r="J36" s="54"/>
      <c r="K36" s="87"/>
    </row>
    <row r="37" spans="1:11" ht="18" customHeight="1" thickBot="1" x14ac:dyDescent="0.3">
      <c r="A37" s="82"/>
      <c r="B37" s="64"/>
      <c r="C37" s="76"/>
      <c r="D37" s="15">
        <f>SUM(E37:I37)</f>
        <v>325</v>
      </c>
      <c r="E37" s="57"/>
      <c r="F37" s="57"/>
      <c r="G37" s="57"/>
      <c r="H37" s="50">
        <v>325</v>
      </c>
      <c r="I37" s="50"/>
      <c r="J37" s="15" t="s">
        <v>10</v>
      </c>
      <c r="K37" s="88"/>
    </row>
    <row r="38" spans="1:11" s="5" customFormat="1" ht="15" customHeight="1" x14ac:dyDescent="0.25">
      <c r="A38" s="80" t="s">
        <v>50</v>
      </c>
      <c r="B38" s="62" t="s">
        <v>80</v>
      </c>
      <c r="C38" s="74" t="s">
        <v>11</v>
      </c>
      <c r="D38" s="11">
        <f>SUM(D39:D40)</f>
        <v>4850</v>
      </c>
      <c r="E38" s="11">
        <f t="shared" ref="E38:I38" si="38">SUM(E39:E40)</f>
        <v>0</v>
      </c>
      <c r="F38" s="11">
        <f t="shared" si="38"/>
        <v>0</v>
      </c>
      <c r="G38" s="11">
        <f t="shared" si="38"/>
        <v>0</v>
      </c>
      <c r="H38" s="11">
        <f t="shared" si="38"/>
        <v>2425</v>
      </c>
      <c r="I38" s="11">
        <f t="shared" si="38"/>
        <v>2425</v>
      </c>
      <c r="J38" s="20"/>
      <c r="K38" s="86" t="s">
        <v>68</v>
      </c>
    </row>
    <row r="39" spans="1:11" s="5" customFormat="1" ht="15" customHeight="1" x14ac:dyDescent="0.25">
      <c r="A39" s="81"/>
      <c r="B39" s="63"/>
      <c r="C39" s="75"/>
      <c r="D39" s="12">
        <f>SUM(E39:I39)</f>
        <v>0</v>
      </c>
      <c r="E39" s="52"/>
      <c r="F39" s="52"/>
      <c r="G39" s="52"/>
      <c r="H39" s="52"/>
      <c r="I39" s="52"/>
      <c r="J39" s="54"/>
      <c r="K39" s="87"/>
    </row>
    <row r="40" spans="1:11" s="5" customFormat="1" ht="15" customHeight="1" thickBot="1" x14ac:dyDescent="0.3">
      <c r="A40" s="82"/>
      <c r="B40" s="64"/>
      <c r="C40" s="76"/>
      <c r="D40" s="15">
        <f>SUM(E40:I40)</f>
        <v>4850</v>
      </c>
      <c r="E40" s="57"/>
      <c r="F40" s="57"/>
      <c r="G40" s="57"/>
      <c r="H40" s="50">
        <v>2425</v>
      </c>
      <c r="I40" s="50">
        <v>2425</v>
      </c>
      <c r="J40" s="15" t="s">
        <v>10</v>
      </c>
      <c r="K40" s="88"/>
    </row>
    <row r="41" spans="1:11" s="5" customFormat="1" ht="15" customHeight="1" x14ac:dyDescent="0.25">
      <c r="A41" s="80" t="s">
        <v>51</v>
      </c>
      <c r="B41" s="62" t="s">
        <v>32</v>
      </c>
      <c r="C41" s="74">
        <v>2015</v>
      </c>
      <c r="D41" s="11">
        <f>SUM(D42:D43)</f>
        <v>462.1</v>
      </c>
      <c r="E41" s="11">
        <f t="shared" ref="E41:G41" si="39">SUM(E42:E43)</f>
        <v>0</v>
      </c>
      <c r="F41" s="11">
        <f t="shared" si="39"/>
        <v>0</v>
      </c>
      <c r="G41" s="11">
        <f t="shared" si="39"/>
        <v>0</v>
      </c>
      <c r="H41" s="11">
        <f>SUM(H42:H43)</f>
        <v>462.1</v>
      </c>
      <c r="I41" s="11">
        <f>SUM(I42:I43)</f>
        <v>0</v>
      </c>
      <c r="J41" s="20"/>
      <c r="K41" s="86" t="s">
        <v>69</v>
      </c>
    </row>
    <row r="42" spans="1:11" s="5" customFormat="1" ht="15" customHeight="1" x14ac:dyDescent="0.25">
      <c r="A42" s="81"/>
      <c r="B42" s="63"/>
      <c r="C42" s="75"/>
      <c r="D42" s="12">
        <f>SUM(E42:I42)</f>
        <v>0</v>
      </c>
      <c r="E42" s="52"/>
      <c r="F42" s="52"/>
      <c r="G42" s="52"/>
      <c r="H42" s="52"/>
      <c r="I42" s="52"/>
      <c r="J42" s="54"/>
      <c r="K42" s="87"/>
    </row>
    <row r="43" spans="1:11" s="5" customFormat="1" ht="15" customHeight="1" thickBot="1" x14ac:dyDescent="0.3">
      <c r="A43" s="82"/>
      <c r="B43" s="64"/>
      <c r="C43" s="76"/>
      <c r="D43" s="15">
        <f>SUM(E43:I43)</f>
        <v>462.1</v>
      </c>
      <c r="E43" s="57"/>
      <c r="F43" s="57"/>
      <c r="G43" s="57"/>
      <c r="H43" s="50">
        <v>462.1</v>
      </c>
      <c r="I43" s="50"/>
      <c r="J43" s="15" t="s">
        <v>10</v>
      </c>
      <c r="K43" s="88"/>
    </row>
    <row r="44" spans="1:11" ht="15.75" thickBot="1" x14ac:dyDescent="0.3">
      <c r="A44" s="22"/>
      <c r="B44" s="14" t="s">
        <v>57</v>
      </c>
      <c r="C44" s="14"/>
      <c r="D44" s="14">
        <f>D41+D35+D32+D29+D26+D23+D20+D17+D14+D38</f>
        <v>270193</v>
      </c>
      <c r="E44" s="14">
        <f t="shared" ref="E44:I44" si="40">E41+E35+E32+E29+E26+E23+E20+E17+E14+E38</f>
        <v>136854</v>
      </c>
      <c r="F44" s="14">
        <f t="shared" si="40"/>
        <v>57894.8</v>
      </c>
      <c r="G44" s="14">
        <f t="shared" si="40"/>
        <v>50620.800000000003</v>
      </c>
      <c r="H44" s="14">
        <f t="shared" si="40"/>
        <v>15503.400000000001</v>
      </c>
      <c r="I44" s="14">
        <f t="shared" si="40"/>
        <v>9320</v>
      </c>
      <c r="J44" s="14"/>
      <c r="K44" s="23"/>
    </row>
    <row r="45" spans="1:11" ht="17.25" customHeight="1" thickBot="1" x14ac:dyDescent="0.3">
      <c r="A45" s="77" t="s">
        <v>24</v>
      </c>
      <c r="B45" s="78"/>
      <c r="C45" s="78"/>
      <c r="D45" s="78"/>
      <c r="E45" s="78"/>
      <c r="F45" s="78"/>
      <c r="G45" s="78"/>
      <c r="H45" s="78"/>
      <c r="I45" s="78"/>
      <c r="J45" s="78"/>
      <c r="K45" s="79"/>
    </row>
    <row r="46" spans="1:11" ht="33.75" customHeight="1" x14ac:dyDescent="0.25">
      <c r="A46" s="80" t="s">
        <v>12</v>
      </c>
      <c r="B46" s="83" t="s">
        <v>81</v>
      </c>
      <c r="C46" s="83" t="s">
        <v>23</v>
      </c>
      <c r="D46" s="11">
        <f>SUM(D47:D48)</f>
        <v>51756.399999999994</v>
      </c>
      <c r="E46" s="11">
        <f t="shared" ref="E46:I46" si="41">SUM(E47:E48)</f>
        <v>30718.6</v>
      </c>
      <c r="F46" s="11">
        <f t="shared" si="41"/>
        <v>15222.2</v>
      </c>
      <c r="G46" s="11">
        <f t="shared" si="41"/>
        <v>5815.6</v>
      </c>
      <c r="H46" s="11">
        <f t="shared" si="41"/>
        <v>0</v>
      </c>
      <c r="I46" s="11">
        <f t="shared" si="41"/>
        <v>0</v>
      </c>
      <c r="J46" s="20"/>
      <c r="K46" s="71" t="s">
        <v>70</v>
      </c>
    </row>
    <row r="47" spans="1:11" ht="32.25" customHeight="1" x14ac:dyDescent="0.25">
      <c r="A47" s="81"/>
      <c r="B47" s="84"/>
      <c r="C47" s="84"/>
      <c r="D47" s="12">
        <f>SUM(E47:I47)</f>
        <v>47880.2</v>
      </c>
      <c r="E47" s="25">
        <f>15947.4+12999.2</f>
        <v>28946.6</v>
      </c>
      <c r="F47" s="12">
        <v>13700</v>
      </c>
      <c r="G47" s="12">
        <v>5233.6000000000004</v>
      </c>
      <c r="H47" s="52"/>
      <c r="I47" s="52"/>
      <c r="J47" s="54" t="s">
        <v>9</v>
      </c>
      <c r="K47" s="72"/>
    </row>
    <row r="48" spans="1:11" ht="42" customHeight="1" thickBot="1" x14ac:dyDescent="0.3">
      <c r="A48" s="82"/>
      <c r="B48" s="85"/>
      <c r="C48" s="85"/>
      <c r="D48" s="15">
        <f>SUM(E48:I48)</f>
        <v>3876.2</v>
      </c>
      <c r="E48" s="15">
        <f>1772</f>
        <v>1772</v>
      </c>
      <c r="F48" s="15">
        <v>1522.2</v>
      </c>
      <c r="G48" s="15">
        <v>582</v>
      </c>
      <c r="H48" s="50"/>
      <c r="I48" s="50"/>
      <c r="J48" s="15" t="s">
        <v>10</v>
      </c>
      <c r="K48" s="73"/>
    </row>
    <row r="49" spans="1:11" s="5" customFormat="1" ht="18" customHeight="1" x14ac:dyDescent="0.25">
      <c r="A49" s="59" t="s">
        <v>13</v>
      </c>
      <c r="B49" s="62" t="s">
        <v>82</v>
      </c>
      <c r="C49" s="74" t="s">
        <v>23</v>
      </c>
      <c r="D49" s="11">
        <f>SUM(D50:D51)</f>
        <v>5140.3</v>
      </c>
      <c r="E49" s="24">
        <f t="shared" ref="E49:I49" si="42">SUM(E50:E51)</f>
        <v>540.29999999999995</v>
      </c>
      <c r="F49" s="24">
        <f t="shared" si="42"/>
        <v>0</v>
      </c>
      <c r="G49" s="24">
        <f t="shared" si="42"/>
        <v>4600</v>
      </c>
      <c r="H49" s="24">
        <f t="shared" si="42"/>
        <v>0</v>
      </c>
      <c r="I49" s="24">
        <f t="shared" si="42"/>
        <v>0</v>
      </c>
      <c r="J49" s="29"/>
      <c r="K49" s="68" t="s">
        <v>71</v>
      </c>
    </row>
    <row r="50" spans="1:11" s="5" customFormat="1" ht="18" customHeight="1" x14ac:dyDescent="0.25">
      <c r="A50" s="60"/>
      <c r="B50" s="63"/>
      <c r="C50" s="75"/>
      <c r="D50" s="12">
        <f>SUM(E50:I50)</f>
        <v>4590</v>
      </c>
      <c r="E50" s="25">
        <v>450</v>
      </c>
      <c r="F50" s="25"/>
      <c r="G50" s="25">
        <v>4140</v>
      </c>
      <c r="H50" s="53"/>
      <c r="I50" s="53"/>
      <c r="J50" s="55" t="s">
        <v>9</v>
      </c>
      <c r="K50" s="69"/>
    </row>
    <row r="51" spans="1:11" s="5" customFormat="1" ht="18" customHeight="1" thickBot="1" x14ac:dyDescent="0.3">
      <c r="A51" s="61"/>
      <c r="B51" s="64"/>
      <c r="C51" s="76"/>
      <c r="D51" s="15">
        <f>SUM(E51:I51)</f>
        <v>550.29999999999995</v>
      </c>
      <c r="E51" s="26">
        <f>50+40.3</f>
        <v>90.3</v>
      </c>
      <c r="F51" s="26"/>
      <c r="G51" s="26">
        <v>460</v>
      </c>
      <c r="H51" s="51"/>
      <c r="I51" s="51"/>
      <c r="J51" s="26" t="s">
        <v>10</v>
      </c>
      <c r="K51" s="70"/>
    </row>
    <row r="52" spans="1:11" s="5" customFormat="1" ht="17.25" customHeight="1" x14ac:dyDescent="0.25">
      <c r="A52" s="59" t="s">
        <v>14</v>
      </c>
      <c r="B52" s="62" t="s">
        <v>83</v>
      </c>
      <c r="C52" s="74">
        <v>2012</v>
      </c>
      <c r="D52" s="11">
        <f>SUM(D53:D54)</f>
        <v>19764.3</v>
      </c>
      <c r="E52" s="24">
        <f t="shared" ref="E52:I52" si="43">SUM(E53:E54)</f>
        <v>19764.3</v>
      </c>
      <c r="F52" s="24">
        <f t="shared" si="43"/>
        <v>0</v>
      </c>
      <c r="G52" s="24">
        <f t="shared" si="43"/>
        <v>0</v>
      </c>
      <c r="H52" s="24">
        <f t="shared" si="43"/>
        <v>0</v>
      </c>
      <c r="I52" s="24">
        <f t="shared" si="43"/>
        <v>0</v>
      </c>
      <c r="J52" s="29"/>
      <c r="K52" s="71" t="s">
        <v>72</v>
      </c>
    </row>
    <row r="53" spans="1:11" s="5" customFormat="1" ht="17.25" customHeight="1" x14ac:dyDescent="0.25">
      <c r="A53" s="60"/>
      <c r="B53" s="63"/>
      <c r="C53" s="75"/>
      <c r="D53" s="12">
        <f>SUM(E53:I53)</f>
        <v>18797.599999999999</v>
      </c>
      <c r="E53" s="25">
        <f>8700+10097.6</f>
        <v>18797.599999999999</v>
      </c>
      <c r="F53" s="25"/>
      <c r="G53" s="25"/>
      <c r="H53" s="53"/>
      <c r="I53" s="53"/>
      <c r="J53" s="55" t="s">
        <v>9</v>
      </c>
      <c r="K53" s="72"/>
    </row>
    <row r="54" spans="1:11" s="5" customFormat="1" ht="17.25" customHeight="1" thickBot="1" x14ac:dyDescent="0.3">
      <c r="A54" s="61"/>
      <c r="B54" s="64"/>
      <c r="C54" s="76"/>
      <c r="D54" s="15">
        <f>SUM(E54:I54)</f>
        <v>966.7</v>
      </c>
      <c r="E54" s="26">
        <v>966.7</v>
      </c>
      <c r="F54" s="26"/>
      <c r="G54" s="26"/>
      <c r="H54" s="51"/>
      <c r="I54" s="51"/>
      <c r="J54" s="26" t="s">
        <v>10</v>
      </c>
      <c r="K54" s="73"/>
    </row>
    <row r="55" spans="1:11" s="5" customFormat="1" ht="21" customHeight="1" x14ac:dyDescent="0.25">
      <c r="A55" s="59" t="s">
        <v>15</v>
      </c>
      <c r="B55" s="62" t="s">
        <v>84</v>
      </c>
      <c r="C55" s="62" t="s">
        <v>106</v>
      </c>
      <c r="D55" s="11">
        <f>SUM(D56:D57)</f>
        <v>34168.799999999996</v>
      </c>
      <c r="E55" s="24">
        <f t="shared" ref="E55:I55" si="44">SUM(E56:E57)</f>
        <v>34168.799999999996</v>
      </c>
      <c r="F55" s="24">
        <f t="shared" si="44"/>
        <v>0</v>
      </c>
      <c r="G55" s="24">
        <f t="shared" si="44"/>
        <v>0</v>
      </c>
      <c r="H55" s="24">
        <f t="shared" si="44"/>
        <v>0</v>
      </c>
      <c r="I55" s="24">
        <f t="shared" si="44"/>
        <v>0</v>
      </c>
      <c r="J55" s="29"/>
      <c r="K55" s="71" t="s">
        <v>73</v>
      </c>
    </row>
    <row r="56" spans="1:11" s="5" customFormat="1" ht="21" customHeight="1" x14ac:dyDescent="0.25">
      <c r="A56" s="60"/>
      <c r="B56" s="63"/>
      <c r="C56" s="63"/>
      <c r="D56" s="12">
        <f>SUM(E56:I56)</f>
        <v>34105.799999999996</v>
      </c>
      <c r="E56" s="25">
        <f>566.1+33539.7</f>
        <v>34105.799999999996</v>
      </c>
      <c r="F56" s="25"/>
      <c r="G56" s="25"/>
      <c r="H56" s="53"/>
      <c r="I56" s="53"/>
      <c r="J56" s="55" t="s">
        <v>9</v>
      </c>
      <c r="K56" s="72"/>
    </row>
    <row r="57" spans="1:11" s="5" customFormat="1" ht="21" customHeight="1" thickBot="1" x14ac:dyDescent="0.3">
      <c r="A57" s="61"/>
      <c r="B57" s="64"/>
      <c r="C57" s="64"/>
      <c r="D57" s="15">
        <f>SUM(E57:I57)</f>
        <v>63</v>
      </c>
      <c r="E57" s="26">
        <v>63</v>
      </c>
      <c r="F57" s="26"/>
      <c r="G57" s="26"/>
      <c r="H57" s="51"/>
      <c r="I57" s="51"/>
      <c r="J57" s="26" t="s">
        <v>10</v>
      </c>
      <c r="K57" s="73"/>
    </row>
    <row r="58" spans="1:11" s="5" customFormat="1" ht="21.75" customHeight="1" x14ac:dyDescent="0.25">
      <c r="A58" s="59" t="s">
        <v>16</v>
      </c>
      <c r="B58" s="62" t="s">
        <v>85</v>
      </c>
      <c r="C58" s="62" t="s">
        <v>36</v>
      </c>
      <c r="D58" s="11">
        <f>SUM(D59:D60)</f>
        <v>31007</v>
      </c>
      <c r="E58" s="24">
        <f t="shared" ref="E58:I58" si="45">SUM(E59:E60)</f>
        <v>15808.4</v>
      </c>
      <c r="F58" s="24">
        <f t="shared" si="45"/>
        <v>2216.6999999999998</v>
      </c>
      <c r="G58" s="24">
        <f t="shared" si="45"/>
        <v>10000</v>
      </c>
      <c r="H58" s="24">
        <f t="shared" si="45"/>
        <v>2981.9</v>
      </c>
      <c r="I58" s="24">
        <f t="shared" si="45"/>
        <v>0</v>
      </c>
      <c r="J58" s="29"/>
      <c r="K58" s="68" t="s">
        <v>74</v>
      </c>
    </row>
    <row r="59" spans="1:11" s="5" customFormat="1" ht="21.75" customHeight="1" x14ac:dyDescent="0.25">
      <c r="A59" s="60"/>
      <c r="B59" s="63"/>
      <c r="C59" s="63"/>
      <c r="D59" s="12">
        <f>SUM(E59:I59)</f>
        <v>26666</v>
      </c>
      <c r="E59" s="25">
        <f>1236.6+14434.4</f>
        <v>15671</v>
      </c>
      <c r="F59" s="25">
        <v>1995</v>
      </c>
      <c r="G59" s="25">
        <v>9000</v>
      </c>
      <c r="H59" s="53"/>
      <c r="I59" s="53"/>
      <c r="J59" s="55" t="s">
        <v>9</v>
      </c>
      <c r="K59" s="69"/>
    </row>
    <row r="60" spans="1:11" s="5" customFormat="1" ht="21.75" customHeight="1" thickBot="1" x14ac:dyDescent="0.3">
      <c r="A60" s="61"/>
      <c r="B60" s="64"/>
      <c r="C60" s="64"/>
      <c r="D60" s="15">
        <f>SUM(E60:I60)</f>
        <v>4341</v>
      </c>
      <c r="E60" s="26">
        <v>137.4</v>
      </c>
      <c r="F60" s="26">
        <v>221.7</v>
      </c>
      <c r="G60" s="26">
        <v>1000</v>
      </c>
      <c r="H60" s="51">
        <v>2981.9</v>
      </c>
      <c r="I60" s="51"/>
      <c r="J60" s="26" t="s">
        <v>10</v>
      </c>
      <c r="K60" s="70"/>
    </row>
    <row r="61" spans="1:11" s="5" customFormat="1" ht="20.25" customHeight="1" x14ac:dyDescent="0.25">
      <c r="A61" s="59" t="s">
        <v>18</v>
      </c>
      <c r="B61" s="62" t="s">
        <v>26</v>
      </c>
      <c r="C61" s="74">
        <v>2012</v>
      </c>
      <c r="D61" s="11">
        <f>SUM(D62:D63)</f>
        <v>6068.2</v>
      </c>
      <c r="E61" s="24">
        <f t="shared" ref="E61:I61" si="46">SUM(E62:E63)</f>
        <v>6068.2</v>
      </c>
      <c r="F61" s="24">
        <f t="shared" si="46"/>
        <v>0</v>
      </c>
      <c r="G61" s="24">
        <f t="shared" si="46"/>
        <v>0</v>
      </c>
      <c r="H61" s="24">
        <f t="shared" si="46"/>
        <v>0</v>
      </c>
      <c r="I61" s="24">
        <f t="shared" si="46"/>
        <v>0</v>
      </c>
      <c r="J61" s="29"/>
      <c r="K61" s="71" t="s">
        <v>75</v>
      </c>
    </row>
    <row r="62" spans="1:11" s="5" customFormat="1" ht="20.25" customHeight="1" x14ac:dyDescent="0.25">
      <c r="A62" s="60"/>
      <c r="B62" s="63"/>
      <c r="C62" s="75"/>
      <c r="D62" s="12">
        <f>SUM(E62:I62)</f>
        <v>6034.2</v>
      </c>
      <c r="E62" s="25">
        <f>304.3+5729.9</f>
        <v>6034.2</v>
      </c>
      <c r="F62" s="25"/>
      <c r="G62" s="25"/>
      <c r="H62" s="53"/>
      <c r="I62" s="53"/>
      <c r="J62" s="55" t="s">
        <v>9</v>
      </c>
      <c r="K62" s="72"/>
    </row>
    <row r="63" spans="1:11" s="5" customFormat="1" ht="20.25" customHeight="1" thickBot="1" x14ac:dyDescent="0.3">
      <c r="A63" s="61"/>
      <c r="B63" s="64"/>
      <c r="C63" s="76"/>
      <c r="D63" s="15">
        <f>SUM(E63:I63)</f>
        <v>34</v>
      </c>
      <c r="E63" s="26">
        <v>34</v>
      </c>
      <c r="F63" s="26"/>
      <c r="G63" s="26"/>
      <c r="H63" s="51"/>
      <c r="I63" s="51"/>
      <c r="J63" s="26" t="s">
        <v>10</v>
      </c>
      <c r="K63" s="73"/>
    </row>
    <row r="64" spans="1:11" s="5" customFormat="1" ht="20.25" customHeight="1" x14ac:dyDescent="0.25">
      <c r="A64" s="59" t="s">
        <v>19</v>
      </c>
      <c r="B64" s="62" t="s">
        <v>28</v>
      </c>
      <c r="C64" s="74">
        <v>2012</v>
      </c>
      <c r="D64" s="11">
        <f>SUM(D65:D66)</f>
        <v>11604.3</v>
      </c>
      <c r="E64" s="24">
        <f t="shared" ref="E64:I64" si="47">SUM(E65:E66)</f>
        <v>11604.3</v>
      </c>
      <c r="F64" s="24">
        <f t="shared" si="47"/>
        <v>0</v>
      </c>
      <c r="G64" s="24">
        <f t="shared" si="47"/>
        <v>0</v>
      </c>
      <c r="H64" s="24">
        <f t="shared" si="47"/>
        <v>0</v>
      </c>
      <c r="I64" s="24">
        <f t="shared" si="47"/>
        <v>0</v>
      </c>
      <c r="J64" s="29"/>
      <c r="K64" s="68" t="s">
        <v>76</v>
      </c>
    </row>
    <row r="65" spans="1:11" s="5" customFormat="1" ht="20.25" customHeight="1" x14ac:dyDescent="0.25">
      <c r="A65" s="60"/>
      <c r="B65" s="63"/>
      <c r="C65" s="75"/>
      <c r="D65" s="12">
        <f>SUM(E65:I65)</f>
        <v>10443.9</v>
      </c>
      <c r="E65" s="25">
        <v>10443.9</v>
      </c>
      <c r="F65" s="25"/>
      <c r="G65" s="25"/>
      <c r="H65" s="53"/>
      <c r="I65" s="53"/>
      <c r="J65" s="55" t="s">
        <v>9</v>
      </c>
      <c r="K65" s="69"/>
    </row>
    <row r="66" spans="1:11" s="5" customFormat="1" ht="20.25" customHeight="1" thickBot="1" x14ac:dyDescent="0.3">
      <c r="A66" s="61"/>
      <c r="B66" s="64"/>
      <c r="C66" s="76"/>
      <c r="D66" s="15">
        <f>SUM(E66:I66)</f>
        <v>1160.4000000000001</v>
      </c>
      <c r="E66" s="26">
        <v>1160.4000000000001</v>
      </c>
      <c r="F66" s="26"/>
      <c r="G66" s="26"/>
      <c r="H66" s="51"/>
      <c r="I66" s="51"/>
      <c r="J66" s="26" t="s">
        <v>10</v>
      </c>
      <c r="K66" s="70"/>
    </row>
    <row r="67" spans="1:11" s="5" customFormat="1" ht="18" customHeight="1" x14ac:dyDescent="0.25">
      <c r="A67" s="59" t="s">
        <v>20</v>
      </c>
      <c r="B67" s="62" t="s">
        <v>37</v>
      </c>
      <c r="C67" s="62" t="s">
        <v>23</v>
      </c>
      <c r="D67" s="11">
        <f>SUM(D68:D69)</f>
        <v>15819</v>
      </c>
      <c r="E67" s="24">
        <f t="shared" ref="E67:I67" si="48">SUM(E68:E69)</f>
        <v>2991.2</v>
      </c>
      <c r="F67" s="24">
        <f t="shared" si="48"/>
        <v>6111.1</v>
      </c>
      <c r="G67" s="24">
        <f t="shared" si="48"/>
        <v>6716.7</v>
      </c>
      <c r="H67" s="24">
        <f t="shared" si="48"/>
        <v>0</v>
      </c>
      <c r="I67" s="24">
        <f t="shared" si="48"/>
        <v>0</v>
      </c>
      <c r="J67" s="29"/>
      <c r="K67" s="68" t="s">
        <v>64</v>
      </c>
    </row>
    <row r="68" spans="1:11" s="5" customFormat="1" ht="18" customHeight="1" x14ac:dyDescent="0.25">
      <c r="A68" s="60"/>
      <c r="B68" s="63"/>
      <c r="C68" s="63"/>
      <c r="D68" s="12">
        <f>SUM(E68:I68)</f>
        <v>14251</v>
      </c>
      <c r="E68" s="25">
        <f>2567+139</f>
        <v>2706</v>
      </c>
      <c r="F68" s="25">
        <v>5500</v>
      </c>
      <c r="G68" s="25">
        <v>6045</v>
      </c>
      <c r="H68" s="53"/>
      <c r="I68" s="53"/>
      <c r="J68" s="55" t="s">
        <v>9</v>
      </c>
      <c r="K68" s="69"/>
    </row>
    <row r="69" spans="1:11" s="5" customFormat="1" ht="18" customHeight="1" thickBot="1" x14ac:dyDescent="0.3">
      <c r="A69" s="61"/>
      <c r="B69" s="64"/>
      <c r="C69" s="64"/>
      <c r="D69" s="15">
        <f>SUM(E69:I69)</f>
        <v>1568</v>
      </c>
      <c r="E69" s="26">
        <v>285.2</v>
      </c>
      <c r="F69" s="26">
        <v>611.1</v>
      </c>
      <c r="G69" s="26">
        <v>671.7</v>
      </c>
      <c r="H69" s="51"/>
      <c r="I69" s="51"/>
      <c r="J69" s="26" t="s">
        <v>10</v>
      </c>
      <c r="K69" s="70"/>
    </row>
    <row r="70" spans="1:11" s="5" customFormat="1" ht="18" customHeight="1" x14ac:dyDescent="0.25">
      <c r="A70" s="59" t="s">
        <v>21</v>
      </c>
      <c r="B70" s="62" t="s">
        <v>38</v>
      </c>
      <c r="C70" s="62" t="s">
        <v>23</v>
      </c>
      <c r="D70" s="11">
        <f>SUM(D71:D72)</f>
        <v>16300.1</v>
      </c>
      <c r="E70" s="24">
        <f t="shared" ref="E70:I70" si="49">SUM(E71:E72)</f>
        <v>1000</v>
      </c>
      <c r="F70" s="24">
        <f t="shared" si="49"/>
        <v>8494.6</v>
      </c>
      <c r="G70" s="24">
        <f t="shared" si="49"/>
        <v>6805.5</v>
      </c>
      <c r="H70" s="24">
        <f t="shared" si="49"/>
        <v>0</v>
      </c>
      <c r="I70" s="24">
        <f t="shared" si="49"/>
        <v>0</v>
      </c>
      <c r="J70" s="29"/>
      <c r="K70" s="68" t="s">
        <v>63</v>
      </c>
    </row>
    <row r="71" spans="1:11" s="5" customFormat="1" ht="18" customHeight="1" x14ac:dyDescent="0.25">
      <c r="A71" s="60"/>
      <c r="B71" s="63"/>
      <c r="C71" s="63"/>
      <c r="D71" s="12">
        <f>SUM(E71:I71)</f>
        <v>14670</v>
      </c>
      <c r="E71" s="25">
        <v>900</v>
      </c>
      <c r="F71" s="25">
        <v>7645</v>
      </c>
      <c r="G71" s="25">
        <v>6125</v>
      </c>
      <c r="H71" s="53"/>
      <c r="I71" s="53"/>
      <c r="J71" s="55" t="s">
        <v>9</v>
      </c>
      <c r="K71" s="69"/>
    </row>
    <row r="72" spans="1:11" s="5" customFormat="1" ht="18" customHeight="1" thickBot="1" x14ac:dyDescent="0.3">
      <c r="A72" s="61"/>
      <c r="B72" s="64"/>
      <c r="C72" s="64"/>
      <c r="D72" s="15">
        <f>SUM(E72:I72)</f>
        <v>1630.1</v>
      </c>
      <c r="E72" s="26">
        <v>100</v>
      </c>
      <c r="F72" s="26">
        <v>849.6</v>
      </c>
      <c r="G72" s="26">
        <v>680.5</v>
      </c>
      <c r="H72" s="51"/>
      <c r="I72" s="51"/>
      <c r="J72" s="26" t="s">
        <v>10</v>
      </c>
      <c r="K72" s="70"/>
    </row>
    <row r="73" spans="1:11" s="5" customFormat="1" ht="18.75" customHeight="1" x14ac:dyDescent="0.25">
      <c r="A73" s="59" t="s">
        <v>22</v>
      </c>
      <c r="B73" s="62" t="s">
        <v>27</v>
      </c>
      <c r="C73" s="62" t="s">
        <v>23</v>
      </c>
      <c r="D73" s="11">
        <f>SUM(D74:D75)</f>
        <v>12672.400000000001</v>
      </c>
      <c r="E73" s="24">
        <f t="shared" ref="E73:I73" si="50">SUM(E74:E75)</f>
        <v>4461.3</v>
      </c>
      <c r="F73" s="24">
        <f t="shared" si="50"/>
        <v>3337</v>
      </c>
      <c r="G73" s="24">
        <f t="shared" si="50"/>
        <v>4874.0999999999995</v>
      </c>
      <c r="H73" s="24">
        <f t="shared" si="50"/>
        <v>0</v>
      </c>
      <c r="I73" s="24">
        <f t="shared" si="50"/>
        <v>0</v>
      </c>
      <c r="J73" s="29"/>
      <c r="K73" s="71" t="s">
        <v>62</v>
      </c>
    </row>
    <row r="74" spans="1:11" s="5" customFormat="1" ht="18.75" customHeight="1" x14ac:dyDescent="0.25">
      <c r="A74" s="60"/>
      <c r="B74" s="63"/>
      <c r="C74" s="63"/>
      <c r="D74" s="12">
        <f>SUM(E74:I74)</f>
        <v>11413.400000000001</v>
      </c>
      <c r="E74" s="25">
        <f>3941+82.4</f>
        <v>4023.4</v>
      </c>
      <c r="F74" s="25">
        <v>3003.3</v>
      </c>
      <c r="G74" s="25">
        <v>4386.7</v>
      </c>
      <c r="H74" s="53"/>
      <c r="I74" s="53"/>
      <c r="J74" s="55" t="s">
        <v>9</v>
      </c>
      <c r="K74" s="72"/>
    </row>
    <row r="75" spans="1:11" s="5" customFormat="1" ht="18.75" customHeight="1" thickBot="1" x14ac:dyDescent="0.3">
      <c r="A75" s="61"/>
      <c r="B75" s="64"/>
      <c r="C75" s="64"/>
      <c r="D75" s="15">
        <f>SUM(E75:I75)</f>
        <v>1259</v>
      </c>
      <c r="E75" s="26">
        <v>437.9</v>
      </c>
      <c r="F75" s="26">
        <v>333.7</v>
      </c>
      <c r="G75" s="26">
        <v>487.4</v>
      </c>
      <c r="H75" s="51"/>
      <c r="I75" s="51"/>
      <c r="J75" s="26" t="s">
        <v>10</v>
      </c>
      <c r="K75" s="73"/>
    </row>
    <row r="76" spans="1:11" s="5" customFormat="1" ht="17.25" customHeight="1" x14ac:dyDescent="0.25">
      <c r="A76" s="59" t="s">
        <v>52</v>
      </c>
      <c r="B76" s="62" t="s">
        <v>86</v>
      </c>
      <c r="C76" s="62" t="s">
        <v>23</v>
      </c>
      <c r="D76" s="11">
        <f>SUM(D77:D78)</f>
        <v>15590</v>
      </c>
      <c r="E76" s="24">
        <f t="shared" ref="E76:I76" si="51">SUM(E77:E78)</f>
        <v>3823.3</v>
      </c>
      <c r="F76" s="24">
        <f t="shared" si="51"/>
        <v>6111.1</v>
      </c>
      <c r="G76" s="24">
        <f t="shared" si="51"/>
        <v>5655.6</v>
      </c>
      <c r="H76" s="24">
        <f t="shared" si="51"/>
        <v>0</v>
      </c>
      <c r="I76" s="24">
        <f t="shared" si="51"/>
        <v>0</v>
      </c>
      <c r="J76" s="29"/>
      <c r="K76" s="71" t="s">
        <v>61</v>
      </c>
    </row>
    <row r="77" spans="1:11" s="5" customFormat="1" ht="17.25" customHeight="1" x14ac:dyDescent="0.25">
      <c r="A77" s="60"/>
      <c r="B77" s="63"/>
      <c r="C77" s="63"/>
      <c r="D77" s="12">
        <f>SUM(E77:I77)</f>
        <v>14031</v>
      </c>
      <c r="E77" s="25">
        <v>3441</v>
      </c>
      <c r="F77" s="25">
        <v>5500</v>
      </c>
      <c r="G77" s="25">
        <v>5090</v>
      </c>
      <c r="H77" s="53"/>
      <c r="I77" s="53"/>
      <c r="J77" s="55" t="s">
        <v>9</v>
      </c>
      <c r="K77" s="72"/>
    </row>
    <row r="78" spans="1:11" s="5" customFormat="1" ht="17.25" customHeight="1" thickBot="1" x14ac:dyDescent="0.3">
      <c r="A78" s="61"/>
      <c r="B78" s="64"/>
      <c r="C78" s="64"/>
      <c r="D78" s="15">
        <f>SUM(E78:I78)</f>
        <v>1559</v>
      </c>
      <c r="E78" s="26">
        <v>382.3</v>
      </c>
      <c r="F78" s="26">
        <v>611.1</v>
      </c>
      <c r="G78" s="26">
        <v>565.6</v>
      </c>
      <c r="H78" s="51"/>
      <c r="I78" s="51"/>
      <c r="J78" s="26" t="s">
        <v>10</v>
      </c>
      <c r="K78" s="73"/>
    </row>
    <row r="79" spans="1:11" s="5" customFormat="1" ht="20.25" customHeight="1" x14ac:dyDescent="0.25">
      <c r="A79" s="59" t="s">
        <v>53</v>
      </c>
      <c r="B79" s="62" t="s">
        <v>87</v>
      </c>
      <c r="C79" s="62" t="s">
        <v>23</v>
      </c>
      <c r="D79" s="11">
        <f>SUM(D80:D81)</f>
        <v>14676.2</v>
      </c>
      <c r="E79" s="24">
        <f t="shared" ref="E79:I79" si="52">SUM(E80:E81)</f>
        <v>3553.8</v>
      </c>
      <c r="F79" s="24">
        <f t="shared" si="52"/>
        <v>4285.3</v>
      </c>
      <c r="G79" s="24">
        <f t="shared" si="52"/>
        <v>6837.1</v>
      </c>
      <c r="H79" s="24">
        <f t="shared" si="52"/>
        <v>0</v>
      </c>
      <c r="I79" s="24">
        <f t="shared" si="52"/>
        <v>0</v>
      </c>
      <c r="J79" s="29"/>
      <c r="K79" s="71" t="s">
        <v>60</v>
      </c>
    </row>
    <row r="80" spans="1:11" s="5" customFormat="1" ht="20.25" customHeight="1" x14ac:dyDescent="0.25">
      <c r="A80" s="60"/>
      <c r="B80" s="63"/>
      <c r="C80" s="63"/>
      <c r="D80" s="12">
        <f>SUM(E80:I80)</f>
        <v>13230</v>
      </c>
      <c r="E80" s="25">
        <f>3004+216</f>
        <v>3220</v>
      </c>
      <c r="F80" s="25">
        <v>3856.7</v>
      </c>
      <c r="G80" s="25">
        <v>6153.3</v>
      </c>
      <c r="H80" s="53"/>
      <c r="I80" s="53"/>
      <c r="J80" s="55" t="s">
        <v>9</v>
      </c>
      <c r="K80" s="72"/>
    </row>
    <row r="81" spans="1:11" s="5" customFormat="1" ht="20.25" customHeight="1" thickBot="1" x14ac:dyDescent="0.3">
      <c r="A81" s="61"/>
      <c r="B81" s="64"/>
      <c r="C81" s="64"/>
      <c r="D81" s="15">
        <f>SUM(E81:I81)</f>
        <v>1446.2</v>
      </c>
      <c r="E81" s="26">
        <v>333.8</v>
      </c>
      <c r="F81" s="26">
        <v>428.6</v>
      </c>
      <c r="G81" s="26">
        <v>683.8</v>
      </c>
      <c r="H81" s="51"/>
      <c r="I81" s="51"/>
      <c r="J81" s="26" t="s">
        <v>10</v>
      </c>
      <c r="K81" s="73"/>
    </row>
    <row r="82" spans="1:11" s="5" customFormat="1" ht="23.25" customHeight="1" x14ac:dyDescent="0.25">
      <c r="A82" s="59" t="s">
        <v>54</v>
      </c>
      <c r="B82" s="62" t="s">
        <v>88</v>
      </c>
      <c r="C82" s="62" t="s">
        <v>11</v>
      </c>
      <c r="D82" s="11">
        <f>SUM(D83:D84)</f>
        <v>1580</v>
      </c>
      <c r="E82" s="24">
        <f t="shared" ref="E82:I82" si="53">SUM(E83:E84)</f>
        <v>0</v>
      </c>
      <c r="F82" s="24">
        <f t="shared" si="53"/>
        <v>0</v>
      </c>
      <c r="G82" s="24">
        <f t="shared" si="53"/>
        <v>0</v>
      </c>
      <c r="H82" s="24">
        <f t="shared" si="53"/>
        <v>80</v>
      </c>
      <c r="I82" s="24">
        <f t="shared" si="53"/>
        <v>1500</v>
      </c>
      <c r="J82" s="29"/>
      <c r="K82" s="71" t="s">
        <v>59</v>
      </c>
    </row>
    <row r="83" spans="1:11" s="5" customFormat="1" ht="23.25" customHeight="1" x14ac:dyDescent="0.25">
      <c r="A83" s="60"/>
      <c r="B83" s="63"/>
      <c r="C83" s="63"/>
      <c r="D83" s="12">
        <f>SUM(E83:I83)</f>
        <v>0</v>
      </c>
      <c r="E83" s="25"/>
      <c r="F83" s="25"/>
      <c r="G83" s="25"/>
      <c r="H83" s="53"/>
      <c r="I83" s="53"/>
      <c r="J83" s="55"/>
      <c r="K83" s="72"/>
    </row>
    <row r="84" spans="1:11" s="5" customFormat="1" ht="23.25" customHeight="1" thickBot="1" x14ac:dyDescent="0.3">
      <c r="A84" s="61"/>
      <c r="B84" s="64"/>
      <c r="C84" s="64"/>
      <c r="D84" s="15">
        <f>SUM(E84:I84)</f>
        <v>1580</v>
      </c>
      <c r="E84" s="26"/>
      <c r="F84" s="26"/>
      <c r="G84" s="26"/>
      <c r="H84" s="51">
        <v>80</v>
      </c>
      <c r="I84" s="51">
        <v>1500</v>
      </c>
      <c r="J84" s="26" t="s">
        <v>10</v>
      </c>
      <c r="K84" s="73"/>
    </row>
    <row r="85" spans="1:11" s="5" customFormat="1" ht="21" customHeight="1" x14ac:dyDescent="0.25">
      <c r="A85" s="59" t="s">
        <v>55</v>
      </c>
      <c r="B85" s="62" t="s">
        <v>89</v>
      </c>
      <c r="C85" s="62" t="s">
        <v>11</v>
      </c>
      <c r="D85" s="11">
        <f>SUM(D86:D87)</f>
        <v>7350</v>
      </c>
      <c r="E85" s="24">
        <f t="shared" ref="E85:I85" si="54">SUM(E86:E87)</f>
        <v>0</v>
      </c>
      <c r="F85" s="24">
        <f t="shared" si="54"/>
        <v>0</v>
      </c>
      <c r="G85" s="24">
        <f t="shared" si="54"/>
        <v>0</v>
      </c>
      <c r="H85" s="24">
        <f t="shared" si="54"/>
        <v>3850</v>
      </c>
      <c r="I85" s="24">
        <f t="shared" si="54"/>
        <v>3500</v>
      </c>
      <c r="J85" s="29"/>
      <c r="K85" s="71" t="s">
        <v>58</v>
      </c>
    </row>
    <row r="86" spans="1:11" s="5" customFormat="1" ht="21" customHeight="1" x14ac:dyDescent="0.25">
      <c r="A86" s="60"/>
      <c r="B86" s="63"/>
      <c r="C86" s="63"/>
      <c r="D86" s="12">
        <f>SUM(E86:I86)</f>
        <v>0</v>
      </c>
      <c r="E86" s="25"/>
      <c r="F86" s="25"/>
      <c r="G86" s="25"/>
      <c r="H86" s="53"/>
      <c r="I86" s="53"/>
      <c r="J86" s="55"/>
      <c r="K86" s="72"/>
    </row>
    <row r="87" spans="1:11" s="5" customFormat="1" ht="21" customHeight="1" thickBot="1" x14ac:dyDescent="0.3">
      <c r="A87" s="61"/>
      <c r="B87" s="64"/>
      <c r="C87" s="64"/>
      <c r="D87" s="15">
        <f>SUM(E87:I87)</f>
        <v>7350</v>
      </c>
      <c r="E87" s="26"/>
      <c r="F87" s="26"/>
      <c r="G87" s="26"/>
      <c r="H87" s="51">
        <v>3850</v>
      </c>
      <c r="I87" s="51">
        <v>3500</v>
      </c>
      <c r="J87" s="26" t="s">
        <v>10</v>
      </c>
      <c r="K87" s="73"/>
    </row>
    <row r="88" spans="1:11" s="5" customFormat="1" ht="45" customHeight="1" x14ac:dyDescent="0.25">
      <c r="A88" s="59" t="s">
        <v>95</v>
      </c>
      <c r="B88" s="62" t="s">
        <v>97</v>
      </c>
      <c r="C88" s="65">
        <v>2012</v>
      </c>
      <c r="D88" s="11">
        <f>SUM(D89:D90)</f>
        <v>14578.1</v>
      </c>
      <c r="E88" s="24">
        <f t="shared" ref="E88:I88" si="55">SUM(E89:E90)</f>
        <v>14578.1</v>
      </c>
      <c r="F88" s="24">
        <f t="shared" si="55"/>
        <v>0</v>
      </c>
      <c r="G88" s="24">
        <f t="shared" si="55"/>
        <v>0</v>
      </c>
      <c r="H88" s="24">
        <f t="shared" si="55"/>
        <v>0</v>
      </c>
      <c r="I88" s="24">
        <f t="shared" si="55"/>
        <v>0</v>
      </c>
      <c r="J88" s="32"/>
      <c r="K88" s="68" t="s">
        <v>100</v>
      </c>
    </row>
    <row r="89" spans="1:11" s="5" customFormat="1" ht="48" customHeight="1" x14ac:dyDescent="0.25">
      <c r="A89" s="60"/>
      <c r="B89" s="63"/>
      <c r="C89" s="66"/>
      <c r="D89" s="12">
        <f>SUM(E89:I89)</f>
        <v>14458.800000000001</v>
      </c>
      <c r="E89" s="25">
        <f>1073.7+13385.1</f>
        <v>14458.800000000001</v>
      </c>
      <c r="F89" s="25"/>
      <c r="G89" s="25"/>
      <c r="H89" s="53"/>
      <c r="I89" s="53"/>
      <c r="J89" s="55" t="s">
        <v>9</v>
      </c>
      <c r="K89" s="69"/>
    </row>
    <row r="90" spans="1:11" s="5" customFormat="1" ht="39.75" customHeight="1" thickBot="1" x14ac:dyDescent="0.3">
      <c r="A90" s="61"/>
      <c r="B90" s="64"/>
      <c r="C90" s="67"/>
      <c r="D90" s="15">
        <f>SUM(E90:I90)</f>
        <v>119.3</v>
      </c>
      <c r="E90" s="56">
        <v>119.3</v>
      </c>
      <c r="F90" s="56"/>
      <c r="G90" s="56"/>
      <c r="H90" s="51"/>
      <c r="I90" s="51"/>
      <c r="J90" s="26" t="s">
        <v>10</v>
      </c>
      <c r="K90" s="70"/>
    </row>
    <row r="91" spans="1:11" s="5" customFormat="1" ht="51" customHeight="1" x14ac:dyDescent="0.25">
      <c r="A91" s="60" t="s">
        <v>96</v>
      </c>
      <c r="B91" s="63" t="s">
        <v>98</v>
      </c>
      <c r="C91" s="63" t="s">
        <v>36</v>
      </c>
      <c r="D91" s="48">
        <f>SUM(D92:D93)</f>
        <v>18756.599999999999</v>
      </c>
      <c r="E91" s="49">
        <f t="shared" ref="E91:I91" si="56">SUM(E92:E93)</f>
        <v>800</v>
      </c>
      <c r="F91" s="49">
        <f t="shared" si="56"/>
        <v>5600</v>
      </c>
      <c r="G91" s="49">
        <f t="shared" si="56"/>
        <v>10718.4</v>
      </c>
      <c r="H91" s="49">
        <f t="shared" si="56"/>
        <v>1638.2</v>
      </c>
      <c r="I91" s="49">
        <f t="shared" si="56"/>
        <v>0</v>
      </c>
      <c r="J91" s="58"/>
      <c r="K91" s="69" t="s">
        <v>99</v>
      </c>
    </row>
    <row r="92" spans="1:11" s="5" customFormat="1" ht="51" customHeight="1" x14ac:dyDescent="0.25">
      <c r="A92" s="60"/>
      <c r="B92" s="63"/>
      <c r="C92" s="63"/>
      <c r="D92" s="12">
        <f>SUM(E92:I92)</f>
        <v>15406.4</v>
      </c>
      <c r="E92" s="25">
        <v>720</v>
      </c>
      <c r="F92" s="25">
        <v>5040</v>
      </c>
      <c r="G92" s="25">
        <v>9646.4</v>
      </c>
      <c r="H92" s="53"/>
      <c r="I92" s="53"/>
      <c r="J92" s="30" t="s">
        <v>9</v>
      </c>
      <c r="K92" s="69"/>
    </row>
    <row r="93" spans="1:11" s="5" customFormat="1" ht="51" customHeight="1" thickBot="1" x14ac:dyDescent="0.3">
      <c r="A93" s="61"/>
      <c r="B93" s="64"/>
      <c r="C93" s="64"/>
      <c r="D93" s="12">
        <f>SUM(E93:I93)</f>
        <v>3350.2</v>
      </c>
      <c r="E93" s="31">
        <v>80</v>
      </c>
      <c r="F93" s="31">
        <v>560</v>
      </c>
      <c r="G93" s="31">
        <v>1072</v>
      </c>
      <c r="H93" s="51">
        <v>1638.2</v>
      </c>
      <c r="I93" s="51"/>
      <c r="J93" s="26" t="s">
        <v>10</v>
      </c>
      <c r="K93" s="70"/>
    </row>
    <row r="94" spans="1:11" ht="28.5" customHeight="1" thickBot="1" x14ac:dyDescent="0.3">
      <c r="A94" s="22"/>
      <c r="B94" s="16" t="s">
        <v>56</v>
      </c>
      <c r="C94" s="16"/>
      <c r="D94" s="16">
        <f>D85+D82+D79+D76+D73+D61+D55+D52+D46+D49+D58+D64+D67+D70+D91+D88</f>
        <v>276831.69999999995</v>
      </c>
      <c r="E94" s="16">
        <f t="shared" ref="E94:I94" si="57">E85+E82+E79+E76+E73+E61+E55+E52+E46+E49+E58+E64+E67+E70+E91+E88</f>
        <v>149880.6</v>
      </c>
      <c r="F94" s="16">
        <f t="shared" si="57"/>
        <v>51378</v>
      </c>
      <c r="G94" s="16">
        <f t="shared" si="57"/>
        <v>62023</v>
      </c>
      <c r="H94" s="16">
        <f t="shared" si="57"/>
        <v>8550.1</v>
      </c>
      <c r="I94" s="16">
        <f t="shared" si="57"/>
        <v>5000</v>
      </c>
      <c r="J94" s="16"/>
      <c r="K94" s="27"/>
    </row>
    <row r="95" spans="1:11" ht="7.5" customHeight="1" thickBot="1" x14ac:dyDescent="0.3">
      <c r="A95" s="28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s="6" customFormat="1" x14ac:dyDescent="0.25">
      <c r="A96" s="33"/>
      <c r="B96" s="34" t="s">
        <v>1</v>
      </c>
      <c r="C96" s="34"/>
      <c r="D96" s="34">
        <f t="shared" ref="D96:I96" si="58">D94+D44</f>
        <v>547024.69999999995</v>
      </c>
      <c r="E96" s="34">
        <f t="shared" si="58"/>
        <v>286734.59999999998</v>
      </c>
      <c r="F96" s="34">
        <f t="shared" si="58"/>
        <v>109272.8</v>
      </c>
      <c r="G96" s="34">
        <f t="shared" si="58"/>
        <v>112643.8</v>
      </c>
      <c r="H96" s="34">
        <f t="shared" si="58"/>
        <v>24053.5</v>
      </c>
      <c r="I96" s="34">
        <f t="shared" si="58"/>
        <v>14320</v>
      </c>
      <c r="J96" s="34"/>
      <c r="K96" s="35"/>
    </row>
    <row r="97" spans="1:11" s="6" customFormat="1" x14ac:dyDescent="0.25">
      <c r="A97" s="36"/>
      <c r="B97" s="19" t="s">
        <v>39</v>
      </c>
      <c r="C97" s="18"/>
      <c r="D97" s="19">
        <f>E97+F97+G97+H97+I97</f>
        <v>479466.7</v>
      </c>
      <c r="E97" s="19">
        <f>E86+E83+E80+E77+E74+E71+E68+E65+E62+E59+E56+E53+E50+E47+E42+E39+E36+E33+E30+E27+E24+E21+E18+E15+E92+E89</f>
        <v>274317</v>
      </c>
      <c r="F97" s="19">
        <f t="shared" ref="F97:G97" si="59">F86+F83+F80+F77+F74+F71+F68+F65+F62+F59+F56+F53+F50+F47+F42+F39+F36+F33+F30+F27+F24+F21+F18+F15+F92+F89</f>
        <v>101240</v>
      </c>
      <c r="G97" s="19">
        <f t="shared" si="59"/>
        <v>103909.7</v>
      </c>
      <c r="H97" s="19"/>
      <c r="I97" s="19"/>
      <c r="J97" s="18"/>
      <c r="K97" s="37"/>
    </row>
    <row r="98" spans="1:11" s="6" customFormat="1" x14ac:dyDescent="0.25">
      <c r="A98" s="36"/>
      <c r="B98" s="19" t="s">
        <v>40</v>
      </c>
      <c r="C98" s="18"/>
      <c r="D98" s="19">
        <f>E98+F98+G98+H98+I98</f>
        <v>67558</v>
      </c>
      <c r="E98" s="19">
        <f>E87+E84+E81+E78+E75+E72+E69+E66+E63+E60+E57+E54+E51+E48+E43+E40+E37+E34+E31+E28+E25+E22+E19+E16+E93+E90</f>
        <v>12417.599999999999</v>
      </c>
      <c r="F98" s="19">
        <f t="shared" ref="F98" si="60">F87+F84+F81+F78+F75+F72+F69+F66+F63+F60+F57+F54+F51+F48+F43+F40+F37+F34+F31+F28+F25+F22+F19+F16+F93+F90</f>
        <v>8032.8</v>
      </c>
      <c r="G98" s="19">
        <f>G87+G84+G81+G78+G75+G72+G69+G66+G63+G60+G57+G54+G51+G48+G43+G40+G37+G34+G31+G28+G25+G22+G19+G16+G93+G90</f>
        <v>8734.1</v>
      </c>
      <c r="H98" s="19">
        <f t="shared" ref="H98:I98" si="61">H87+H84+H81+H78+H75+H72+H69+H66+H63+H60+H57+H54+H51+H48+H43+H40+H37+H34+H31+H28+H25+H22+H19+H16+H93+H90</f>
        <v>24053.5</v>
      </c>
      <c r="I98" s="19">
        <f t="shared" si="61"/>
        <v>14320</v>
      </c>
      <c r="J98" s="18"/>
      <c r="K98" s="37"/>
    </row>
    <row r="101" spans="1:11" x14ac:dyDescent="0.25">
      <c r="D101" s="38"/>
      <c r="E101" s="38"/>
    </row>
    <row r="102" spans="1:11" x14ac:dyDescent="0.25">
      <c r="D102" s="38"/>
      <c r="E102" s="38"/>
    </row>
    <row r="103" spans="1:11" x14ac:dyDescent="0.25">
      <c r="D103" s="38"/>
      <c r="F103" s="38"/>
    </row>
  </sheetData>
  <mergeCells count="115">
    <mergeCell ref="A82:A84"/>
    <mergeCell ref="B82:B84"/>
    <mergeCell ref="C82:C84"/>
    <mergeCell ref="K64:K66"/>
    <mergeCell ref="A67:A69"/>
    <mergeCell ref="B67:B69"/>
    <mergeCell ref="C67:C69"/>
    <mergeCell ref="K67:K69"/>
    <mergeCell ref="K82:K84"/>
    <mergeCell ref="A76:A78"/>
    <mergeCell ref="B76:B78"/>
    <mergeCell ref="A79:A81"/>
    <mergeCell ref="B79:B81"/>
    <mergeCell ref="A73:A75"/>
    <mergeCell ref="B73:B75"/>
    <mergeCell ref="A64:A66"/>
    <mergeCell ref="B64:B66"/>
    <mergeCell ref="A70:A72"/>
    <mergeCell ref="B70:B72"/>
    <mergeCell ref="C76:C78"/>
    <mergeCell ref="K76:K78"/>
    <mergeCell ref="C79:C81"/>
    <mergeCell ref="K79:K81"/>
    <mergeCell ref="K70:K72"/>
    <mergeCell ref="K61:K63"/>
    <mergeCell ref="C73:C75"/>
    <mergeCell ref="K73:K75"/>
    <mergeCell ref="C64:C66"/>
    <mergeCell ref="C70:C72"/>
    <mergeCell ref="A7:K7"/>
    <mergeCell ref="A14:A16"/>
    <mergeCell ref="K41:K43"/>
    <mergeCell ref="A41:A43"/>
    <mergeCell ref="B41:B43"/>
    <mergeCell ref="C41:C43"/>
    <mergeCell ref="D9:I9"/>
    <mergeCell ref="A9:A11"/>
    <mergeCell ref="B9:B11"/>
    <mergeCell ref="C9:C11"/>
    <mergeCell ref="D10:D11"/>
    <mergeCell ref="E10:I10"/>
    <mergeCell ref="J9:J11"/>
    <mergeCell ref="K9:K11"/>
    <mergeCell ref="A13:K13"/>
    <mergeCell ref="B14:B16"/>
    <mergeCell ref="A38:A40"/>
    <mergeCell ref="C14:C16"/>
    <mergeCell ref="K14:K16"/>
    <mergeCell ref="A17:A19"/>
    <mergeCell ref="B17:B19"/>
    <mergeCell ref="C17:C19"/>
    <mergeCell ref="K17:K19"/>
    <mergeCell ref="C32:C34"/>
    <mergeCell ref="K32:K34"/>
    <mergeCell ref="A35:A37"/>
    <mergeCell ref="B35:B37"/>
    <mergeCell ref="C35:C37"/>
    <mergeCell ref="K35:K37"/>
    <mergeCell ref="A20:A22"/>
    <mergeCell ref="B20:B22"/>
    <mergeCell ref="C20:C22"/>
    <mergeCell ref="K20:K22"/>
    <mergeCell ref="C23:C25"/>
    <mergeCell ref="K23:K25"/>
    <mergeCell ref="A26:A28"/>
    <mergeCell ref="B26:B28"/>
    <mergeCell ref="C26:C28"/>
    <mergeCell ref="K26:K28"/>
    <mergeCell ref="A23:A25"/>
    <mergeCell ref="B23:B25"/>
    <mergeCell ref="A29:A31"/>
    <mergeCell ref="B29:B31"/>
    <mergeCell ref="C29:C31"/>
    <mergeCell ref="K29:K31"/>
    <mergeCell ref="A32:A34"/>
    <mergeCell ref="B32:B34"/>
    <mergeCell ref="C38:C40"/>
    <mergeCell ref="K38:K40"/>
    <mergeCell ref="B38:B40"/>
    <mergeCell ref="A52:A54"/>
    <mergeCell ref="B52:B54"/>
    <mergeCell ref="C52:C54"/>
    <mergeCell ref="A45:K45"/>
    <mergeCell ref="A46:A48"/>
    <mergeCell ref="B46:B48"/>
    <mergeCell ref="C46:C48"/>
    <mergeCell ref="A49:A51"/>
    <mergeCell ref="B49:B51"/>
    <mergeCell ref="C49:C51"/>
    <mergeCell ref="K49:K51"/>
    <mergeCell ref="K52:K54"/>
    <mergeCell ref="K46:K48"/>
    <mergeCell ref="A55:A57"/>
    <mergeCell ref="B55:B57"/>
    <mergeCell ref="C55:C57"/>
    <mergeCell ref="K55:K57"/>
    <mergeCell ref="A61:A63"/>
    <mergeCell ref="B61:B63"/>
    <mergeCell ref="C61:C63"/>
    <mergeCell ref="B58:B60"/>
    <mergeCell ref="C58:C60"/>
    <mergeCell ref="K58:K60"/>
    <mergeCell ref="A58:A60"/>
    <mergeCell ref="A88:A90"/>
    <mergeCell ref="B88:B90"/>
    <mergeCell ref="C88:C90"/>
    <mergeCell ref="A85:A87"/>
    <mergeCell ref="B85:B87"/>
    <mergeCell ref="C85:C87"/>
    <mergeCell ref="K88:K90"/>
    <mergeCell ref="A91:A93"/>
    <mergeCell ref="B91:B93"/>
    <mergeCell ref="C91:C93"/>
    <mergeCell ref="K91:K93"/>
    <mergeCell ref="K85:K87"/>
  </mergeCells>
  <pageMargins left="0.11811023622047245" right="0.11811023622047245" top="0.59055118110236227" bottom="0.15748031496062992" header="0.31496062992125984" footer="0.31496062992125984"/>
  <pageSetup paperSize="9" scale="89" fitToHeight="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opLeftCell="A13" workbookViewId="0">
      <selection activeCell="Q26" sqref="Q26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hidden="1" customWidth="1"/>
    <col min="7" max="7" width="13.7109375" style="2" hidden="1" customWidth="1"/>
    <col min="8" max="8" width="13.42578125" style="2" hidden="1" customWidth="1"/>
    <col min="9" max="9" width="12.140625" style="2" hidden="1" customWidth="1"/>
    <col min="10" max="10" width="15.85546875" style="2" hidden="1" customWidth="1"/>
    <col min="11" max="11" width="20.42578125" style="2" hidden="1" customWidth="1"/>
    <col min="12" max="12" width="12.7109375" customWidth="1"/>
  </cols>
  <sheetData>
    <row r="1" spans="1:13" s="3" customFormat="1" ht="23.25" customHeight="1" thickBot="1" x14ac:dyDescent="0.3">
      <c r="A1" s="42"/>
      <c r="B1" s="43"/>
      <c r="C1" s="43"/>
      <c r="D1" s="43"/>
      <c r="E1" s="4" t="s">
        <v>104</v>
      </c>
      <c r="F1" s="4">
        <v>2013</v>
      </c>
      <c r="G1" s="4">
        <v>2014</v>
      </c>
      <c r="H1" s="4">
        <v>2015</v>
      </c>
      <c r="I1" s="4">
        <v>2016</v>
      </c>
      <c r="J1" s="43"/>
      <c r="K1" s="44"/>
      <c r="L1" s="3" t="s">
        <v>105</v>
      </c>
    </row>
    <row r="2" spans="1:13" s="3" customFormat="1" ht="0.75" customHeight="1" thickBot="1" x14ac:dyDescent="0.3">
      <c r="A2" s="7"/>
      <c r="B2" s="8"/>
      <c r="C2" s="8"/>
      <c r="D2" s="8"/>
      <c r="E2" s="9"/>
      <c r="F2" s="9"/>
      <c r="G2" s="9"/>
      <c r="H2" s="9"/>
      <c r="I2" s="9"/>
      <c r="J2" s="8"/>
      <c r="K2" s="8"/>
    </row>
    <row r="3" spans="1:13" ht="39" customHeight="1" thickBot="1" x14ac:dyDescent="0.3">
      <c r="A3" s="105" t="s">
        <v>25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3" ht="21.75" customHeight="1" x14ac:dyDescent="0.25">
      <c r="A4" s="80" t="s">
        <v>42</v>
      </c>
      <c r="B4" s="89" t="s">
        <v>29</v>
      </c>
      <c r="C4" s="89" t="s">
        <v>36</v>
      </c>
      <c r="D4" s="11">
        <f>SUM(D5:D6)+H5+I5</f>
        <v>170000</v>
      </c>
      <c r="E4" s="11">
        <f>SUM(E5:E6)</f>
        <v>68036.800000000003</v>
      </c>
      <c r="F4" s="11">
        <f t="shared" ref="F4:I4" si="0">SUM(F5:F6)</f>
        <v>26315.8</v>
      </c>
      <c r="G4" s="11">
        <f t="shared" si="0"/>
        <v>19041.8</v>
      </c>
      <c r="H4" s="11">
        <f t="shared" si="0"/>
        <v>56605.599999999999</v>
      </c>
      <c r="I4" s="11">
        <f t="shared" si="0"/>
        <v>0</v>
      </c>
      <c r="J4" s="20"/>
      <c r="K4" s="86" t="s">
        <v>90</v>
      </c>
      <c r="L4" s="11">
        <f>SUM(L5:L6)</f>
        <v>68036.800000000003</v>
      </c>
      <c r="M4" s="46">
        <f>E4-L4</f>
        <v>0</v>
      </c>
    </row>
    <row r="5" spans="1:13" ht="21.75" customHeight="1" x14ac:dyDescent="0.25">
      <c r="A5" s="81"/>
      <c r="B5" s="90"/>
      <c r="C5" s="90"/>
      <c r="D5" s="12">
        <f>SUM(E5:G5)</f>
        <v>107724.7</v>
      </c>
      <c r="E5" s="25">
        <f>64635</f>
        <v>64635</v>
      </c>
      <c r="F5" s="12">
        <v>25000</v>
      </c>
      <c r="G5" s="12">
        <v>18089.7</v>
      </c>
      <c r="H5" s="111">
        <v>56605.599999999999</v>
      </c>
      <c r="I5" s="111"/>
      <c r="J5" s="41" t="s">
        <v>9</v>
      </c>
      <c r="K5" s="87"/>
      <c r="L5" s="12">
        <v>64635</v>
      </c>
      <c r="M5" s="46">
        <f t="shared" ref="M5:M43" si="1">E5-L5</f>
        <v>0</v>
      </c>
    </row>
    <row r="6" spans="1:13" ht="21.75" customHeight="1" x14ac:dyDescent="0.25">
      <c r="A6" s="114"/>
      <c r="B6" s="119"/>
      <c r="C6" s="119"/>
      <c r="D6" s="12">
        <f>SUM(E6:G6)</f>
        <v>5669.7000000000007</v>
      </c>
      <c r="E6" s="12">
        <v>3401.8</v>
      </c>
      <c r="F6" s="12">
        <v>1315.8</v>
      </c>
      <c r="G6" s="12">
        <v>952.1</v>
      </c>
      <c r="H6" s="118"/>
      <c r="I6" s="118"/>
      <c r="J6" s="12" t="s">
        <v>10</v>
      </c>
      <c r="K6" s="87"/>
      <c r="L6" s="12">
        <v>3401.8</v>
      </c>
      <c r="M6" s="46">
        <f t="shared" si="1"/>
        <v>0</v>
      </c>
    </row>
    <row r="7" spans="1:13" ht="21.75" customHeight="1" x14ac:dyDescent="0.25">
      <c r="A7" s="113" t="s">
        <v>43</v>
      </c>
      <c r="B7" s="115" t="s">
        <v>30</v>
      </c>
      <c r="C7" s="115" t="s">
        <v>36</v>
      </c>
      <c r="D7" s="13">
        <f>SUM(D8:D9)+H8+I8</f>
        <v>195195.80000000002</v>
      </c>
      <c r="E7" s="13">
        <f t="shared" ref="E7:I7" si="2">SUM(E8:E9)</f>
        <v>68817.2</v>
      </c>
      <c r="F7" s="13">
        <f t="shared" si="2"/>
        <v>31579</v>
      </c>
      <c r="G7" s="13">
        <f t="shared" si="2"/>
        <v>31579</v>
      </c>
      <c r="H7" s="13">
        <f t="shared" si="2"/>
        <v>63220.6</v>
      </c>
      <c r="I7" s="13">
        <f t="shared" si="2"/>
        <v>0</v>
      </c>
      <c r="J7" s="21"/>
      <c r="K7" s="117" t="s">
        <v>91</v>
      </c>
      <c r="L7" s="13">
        <f t="shared" ref="L7" si="3">SUM(L8:L9)</f>
        <v>61068.4</v>
      </c>
      <c r="M7" s="46">
        <f t="shared" si="1"/>
        <v>7748.7999999999956</v>
      </c>
    </row>
    <row r="8" spans="1:13" ht="21.75" customHeight="1" x14ac:dyDescent="0.25">
      <c r="A8" s="81"/>
      <c r="B8" s="63"/>
      <c r="C8" s="63"/>
      <c r="D8" s="12">
        <f>SUM(E8:G8)</f>
        <v>125763.7</v>
      </c>
      <c r="E8" s="25">
        <f>58014.9+7748.8</f>
        <v>65763.7</v>
      </c>
      <c r="F8" s="12">
        <v>30000</v>
      </c>
      <c r="G8" s="12">
        <v>30000</v>
      </c>
      <c r="H8" s="111">
        <v>63220.6</v>
      </c>
      <c r="I8" s="111"/>
      <c r="J8" s="41" t="s">
        <v>9</v>
      </c>
      <c r="K8" s="87"/>
      <c r="L8" s="12">
        <v>58014.9</v>
      </c>
      <c r="M8" s="46">
        <f t="shared" si="1"/>
        <v>7748.7999999999956</v>
      </c>
    </row>
    <row r="9" spans="1:13" ht="21.75" customHeight="1" thickBot="1" x14ac:dyDescent="0.3">
      <c r="A9" s="114"/>
      <c r="B9" s="116"/>
      <c r="C9" s="116"/>
      <c r="D9" s="12">
        <f>SUM(E9:G9)</f>
        <v>6211.5</v>
      </c>
      <c r="E9" s="12">
        <v>3053.5</v>
      </c>
      <c r="F9" s="12">
        <v>1579</v>
      </c>
      <c r="G9" s="12">
        <v>1579</v>
      </c>
      <c r="H9" s="118"/>
      <c r="I9" s="118"/>
      <c r="J9" s="12" t="s">
        <v>10</v>
      </c>
      <c r="K9" s="87"/>
      <c r="L9" s="12">
        <v>3053.5</v>
      </c>
      <c r="M9" s="46">
        <f t="shared" si="1"/>
        <v>0</v>
      </c>
    </row>
    <row r="10" spans="1:13" ht="17.25" customHeight="1" thickBot="1" x14ac:dyDescent="0.3">
      <c r="A10" s="77" t="s">
        <v>24</v>
      </c>
      <c r="B10" s="78"/>
      <c r="C10" s="78"/>
      <c r="D10" s="78"/>
      <c r="E10" s="78"/>
      <c r="F10" s="78"/>
      <c r="G10" s="78"/>
      <c r="H10" s="78"/>
      <c r="I10" s="78"/>
      <c r="J10" s="78"/>
      <c r="K10" s="79"/>
      <c r="M10" s="46">
        <f t="shared" si="1"/>
        <v>0</v>
      </c>
    </row>
    <row r="11" spans="1:13" ht="33.75" customHeight="1" x14ac:dyDescent="0.25">
      <c r="A11" s="80" t="s">
        <v>12</v>
      </c>
      <c r="B11" s="83" t="s">
        <v>81</v>
      </c>
      <c r="C11" s="83" t="s">
        <v>23</v>
      </c>
      <c r="D11" s="11">
        <f>SUM(D12:D13)+H12+I12</f>
        <v>51755.899999999994</v>
      </c>
      <c r="E11" s="11">
        <f t="shared" ref="E11:I11" si="4">SUM(E12:E13)</f>
        <v>30718.6</v>
      </c>
      <c r="F11" s="11">
        <f t="shared" si="4"/>
        <v>15222.2</v>
      </c>
      <c r="G11" s="11">
        <f t="shared" si="4"/>
        <v>5815.1</v>
      </c>
      <c r="H11" s="11">
        <f t="shared" si="4"/>
        <v>0</v>
      </c>
      <c r="I11" s="11">
        <f t="shared" si="4"/>
        <v>0</v>
      </c>
      <c r="J11" s="20"/>
      <c r="K11" s="71" t="s">
        <v>70</v>
      </c>
      <c r="L11" s="11">
        <f t="shared" ref="L11" si="5">SUM(L12:L13)</f>
        <v>17792.400000000001</v>
      </c>
      <c r="M11" s="46">
        <f t="shared" si="1"/>
        <v>12926.199999999997</v>
      </c>
    </row>
    <row r="12" spans="1:13" ht="32.25" customHeight="1" x14ac:dyDescent="0.25">
      <c r="A12" s="81"/>
      <c r="B12" s="84"/>
      <c r="C12" s="84"/>
      <c r="D12" s="12">
        <f>SUM(E12:G12)</f>
        <v>47880.2</v>
      </c>
      <c r="E12" s="25">
        <f>15947.4+12999.2</f>
        <v>28946.6</v>
      </c>
      <c r="F12" s="12">
        <v>13700</v>
      </c>
      <c r="G12" s="12">
        <v>5233.6000000000004</v>
      </c>
      <c r="H12" s="111"/>
      <c r="I12" s="111"/>
      <c r="J12" s="41" t="s">
        <v>9</v>
      </c>
      <c r="K12" s="72"/>
      <c r="L12" s="12">
        <v>16013</v>
      </c>
      <c r="M12" s="46">
        <f t="shared" si="1"/>
        <v>12933.599999999999</v>
      </c>
    </row>
    <row r="13" spans="1:13" ht="42" customHeight="1" thickBot="1" x14ac:dyDescent="0.3">
      <c r="A13" s="82"/>
      <c r="B13" s="85"/>
      <c r="C13" s="85"/>
      <c r="D13" s="12">
        <f>SUM(E13:G13)</f>
        <v>3875.7</v>
      </c>
      <c r="E13" s="15">
        <v>1772</v>
      </c>
      <c r="F13" s="15">
        <v>1522.2</v>
      </c>
      <c r="G13" s="15">
        <v>581.5</v>
      </c>
      <c r="H13" s="112"/>
      <c r="I13" s="112"/>
      <c r="J13" s="15" t="s">
        <v>10</v>
      </c>
      <c r="K13" s="73"/>
      <c r="L13" s="15">
        <v>1779.4</v>
      </c>
      <c r="M13" s="46">
        <f t="shared" si="1"/>
        <v>-7.4000000000000909</v>
      </c>
    </row>
    <row r="14" spans="1:13" s="5" customFormat="1" ht="18" customHeight="1" x14ac:dyDescent="0.25">
      <c r="A14" s="59" t="s">
        <v>13</v>
      </c>
      <c r="B14" s="62" t="s">
        <v>82</v>
      </c>
      <c r="C14" s="74">
        <v>2012</v>
      </c>
      <c r="D14" s="11">
        <f>SUM(D15:D16)+H15+I15</f>
        <v>5140.3</v>
      </c>
      <c r="E14" s="24">
        <f t="shared" ref="E14:I14" si="6">SUM(E15:E16)</f>
        <v>540.29999999999995</v>
      </c>
      <c r="F14" s="24">
        <f t="shared" si="6"/>
        <v>0</v>
      </c>
      <c r="G14" s="24">
        <f t="shared" si="6"/>
        <v>4600</v>
      </c>
      <c r="H14" s="24">
        <f t="shared" si="6"/>
        <v>0</v>
      </c>
      <c r="I14" s="24">
        <f t="shared" si="6"/>
        <v>0</v>
      </c>
      <c r="J14" s="29"/>
      <c r="K14" s="68" t="s">
        <v>71</v>
      </c>
      <c r="L14" s="11">
        <f t="shared" ref="L14" si="7">SUM(L15:L16)</f>
        <v>4600</v>
      </c>
      <c r="M14" s="46">
        <f t="shared" si="1"/>
        <v>-4059.7</v>
      </c>
    </row>
    <row r="15" spans="1:13" s="5" customFormat="1" ht="18" customHeight="1" x14ac:dyDescent="0.25">
      <c r="A15" s="60"/>
      <c r="B15" s="63"/>
      <c r="C15" s="75"/>
      <c r="D15" s="12">
        <f>SUM(E15:G15)</f>
        <v>4590</v>
      </c>
      <c r="E15" s="25">
        <v>450</v>
      </c>
      <c r="F15" s="25"/>
      <c r="G15" s="25">
        <v>4140</v>
      </c>
      <c r="H15" s="109"/>
      <c r="I15" s="109"/>
      <c r="J15" s="39" t="s">
        <v>9</v>
      </c>
      <c r="K15" s="69"/>
      <c r="L15" s="12">
        <v>4140</v>
      </c>
      <c r="M15" s="46">
        <f t="shared" si="1"/>
        <v>-3690</v>
      </c>
    </row>
    <row r="16" spans="1:13" s="5" customFormat="1" ht="18" customHeight="1" thickBot="1" x14ac:dyDescent="0.3">
      <c r="A16" s="61"/>
      <c r="B16" s="64"/>
      <c r="C16" s="76"/>
      <c r="D16" s="12">
        <f>SUM(E16:G16)</f>
        <v>550.29999999999995</v>
      </c>
      <c r="E16" s="26">
        <v>90.3</v>
      </c>
      <c r="F16" s="26"/>
      <c r="G16" s="26">
        <v>460</v>
      </c>
      <c r="H16" s="110"/>
      <c r="I16" s="110"/>
      <c r="J16" s="26" t="s">
        <v>10</v>
      </c>
      <c r="K16" s="70"/>
      <c r="L16" s="15">
        <v>460</v>
      </c>
      <c r="M16" s="46">
        <f t="shared" si="1"/>
        <v>-369.7</v>
      </c>
    </row>
    <row r="17" spans="1:13" s="5" customFormat="1" ht="17.25" customHeight="1" x14ac:dyDescent="0.25">
      <c r="A17" s="59" t="s">
        <v>14</v>
      </c>
      <c r="B17" s="62" t="s">
        <v>83</v>
      </c>
      <c r="C17" s="74">
        <v>2012</v>
      </c>
      <c r="D17" s="11">
        <f>SUM(D18:D19)+H18+I18</f>
        <v>19764.3</v>
      </c>
      <c r="E17" s="24">
        <f t="shared" ref="E17:I17" si="8">SUM(E18:E19)</f>
        <v>19764.3</v>
      </c>
      <c r="F17" s="24">
        <f t="shared" si="8"/>
        <v>0</v>
      </c>
      <c r="G17" s="24">
        <f t="shared" si="8"/>
        <v>0</v>
      </c>
      <c r="H17" s="24">
        <f t="shared" si="8"/>
        <v>0</v>
      </c>
      <c r="I17" s="24">
        <f t="shared" si="8"/>
        <v>0</v>
      </c>
      <c r="J17" s="29"/>
      <c r="K17" s="71" t="s">
        <v>72</v>
      </c>
      <c r="L17" s="11">
        <f t="shared" ref="L17" si="9">SUM(L18:L19)</f>
        <v>9666.7000000000007</v>
      </c>
      <c r="M17" s="46">
        <f t="shared" si="1"/>
        <v>10097.599999999999</v>
      </c>
    </row>
    <row r="18" spans="1:13" s="5" customFormat="1" ht="17.25" customHeight="1" x14ac:dyDescent="0.25">
      <c r="A18" s="60"/>
      <c r="B18" s="63"/>
      <c r="C18" s="75"/>
      <c r="D18" s="12">
        <f>SUM(E18:G18)</f>
        <v>18797.599999999999</v>
      </c>
      <c r="E18" s="25">
        <f>8700+10097.6</f>
        <v>18797.599999999999</v>
      </c>
      <c r="F18" s="25"/>
      <c r="G18" s="25"/>
      <c r="H18" s="109"/>
      <c r="I18" s="109"/>
      <c r="J18" s="39" t="s">
        <v>9</v>
      </c>
      <c r="K18" s="72"/>
      <c r="L18" s="12">
        <v>8700</v>
      </c>
      <c r="M18" s="46">
        <f t="shared" si="1"/>
        <v>10097.599999999999</v>
      </c>
    </row>
    <row r="19" spans="1:13" s="5" customFormat="1" ht="17.25" customHeight="1" thickBot="1" x14ac:dyDescent="0.3">
      <c r="A19" s="61"/>
      <c r="B19" s="64"/>
      <c r="C19" s="76"/>
      <c r="D19" s="12">
        <f>SUM(E19:G19)</f>
        <v>966.7</v>
      </c>
      <c r="E19" s="26">
        <v>966.7</v>
      </c>
      <c r="F19" s="26"/>
      <c r="G19" s="26"/>
      <c r="H19" s="110"/>
      <c r="I19" s="110"/>
      <c r="J19" s="26" t="s">
        <v>10</v>
      </c>
      <c r="K19" s="73"/>
      <c r="L19" s="15">
        <v>966.7</v>
      </c>
      <c r="M19" s="46">
        <f t="shared" si="1"/>
        <v>0</v>
      </c>
    </row>
    <row r="20" spans="1:13" s="5" customFormat="1" ht="21" customHeight="1" x14ac:dyDescent="0.25">
      <c r="A20" s="59" t="s">
        <v>15</v>
      </c>
      <c r="B20" s="62" t="s">
        <v>84</v>
      </c>
      <c r="C20" s="62" t="s">
        <v>23</v>
      </c>
      <c r="D20" s="11">
        <f>SUM(D21:D22)+H21+I21</f>
        <v>34168.799999999996</v>
      </c>
      <c r="E20" s="24">
        <f t="shared" ref="E20:I20" si="10">SUM(E21:E22)</f>
        <v>34168.799999999996</v>
      </c>
      <c r="F20" s="24">
        <f t="shared" si="10"/>
        <v>0</v>
      </c>
      <c r="G20" s="24">
        <f t="shared" si="10"/>
        <v>0</v>
      </c>
      <c r="H20" s="24">
        <f t="shared" si="10"/>
        <v>0</v>
      </c>
      <c r="I20" s="24">
        <f t="shared" si="10"/>
        <v>0</v>
      </c>
      <c r="J20" s="29"/>
      <c r="K20" s="71" t="s">
        <v>73</v>
      </c>
      <c r="L20" s="11">
        <f t="shared" ref="L20" si="11">SUM(L21:L22)</f>
        <v>7873.5999999999995</v>
      </c>
      <c r="M20" s="46">
        <f t="shared" si="1"/>
        <v>26295.199999999997</v>
      </c>
    </row>
    <row r="21" spans="1:13" s="5" customFormat="1" ht="21" customHeight="1" x14ac:dyDescent="0.25">
      <c r="A21" s="60"/>
      <c r="B21" s="63"/>
      <c r="C21" s="63"/>
      <c r="D21" s="12">
        <f>SUM(E21:G21)</f>
        <v>34105.799999999996</v>
      </c>
      <c r="E21" s="25">
        <f>566.1+33539.7</f>
        <v>34105.799999999996</v>
      </c>
      <c r="F21" s="25"/>
      <c r="G21" s="25"/>
      <c r="H21" s="109"/>
      <c r="I21" s="109"/>
      <c r="J21" s="39" t="s">
        <v>9</v>
      </c>
      <c r="K21" s="72"/>
      <c r="L21" s="12">
        <v>7086.2</v>
      </c>
      <c r="M21" s="46">
        <f t="shared" si="1"/>
        <v>27019.599999999995</v>
      </c>
    </row>
    <row r="22" spans="1:13" s="5" customFormat="1" ht="21" customHeight="1" thickBot="1" x14ac:dyDescent="0.3">
      <c r="A22" s="61"/>
      <c r="B22" s="64"/>
      <c r="C22" s="64"/>
      <c r="D22" s="12">
        <f>SUM(E22:G22)</f>
        <v>63</v>
      </c>
      <c r="E22" s="26">
        <v>63</v>
      </c>
      <c r="F22" s="26"/>
      <c r="G22" s="26"/>
      <c r="H22" s="110"/>
      <c r="I22" s="110"/>
      <c r="J22" s="26" t="s">
        <v>10</v>
      </c>
      <c r="K22" s="73"/>
      <c r="L22" s="15">
        <v>787.4</v>
      </c>
      <c r="M22" s="46">
        <f t="shared" si="1"/>
        <v>-724.4</v>
      </c>
    </row>
    <row r="23" spans="1:13" s="5" customFormat="1" ht="21.75" customHeight="1" x14ac:dyDescent="0.25">
      <c r="A23" s="59" t="s">
        <v>16</v>
      </c>
      <c r="B23" s="62" t="s">
        <v>85</v>
      </c>
      <c r="C23" s="62" t="s">
        <v>36</v>
      </c>
      <c r="D23" s="11">
        <f>SUM(D24:D25)+H24+I24</f>
        <v>57844.3</v>
      </c>
      <c r="E23" s="24">
        <f t="shared" ref="E23:I23" si="12">SUM(E24:E25)</f>
        <v>15808.4</v>
      </c>
      <c r="F23" s="24">
        <f t="shared" si="12"/>
        <v>2216.6999999999998</v>
      </c>
      <c r="G23" s="24">
        <f t="shared" si="12"/>
        <v>10000</v>
      </c>
      <c r="H23" s="24">
        <f t="shared" si="12"/>
        <v>29819.200000000001</v>
      </c>
      <c r="I23" s="24">
        <f t="shared" si="12"/>
        <v>0</v>
      </c>
      <c r="J23" s="29"/>
      <c r="K23" s="68" t="s">
        <v>74</v>
      </c>
      <c r="L23" s="11">
        <f t="shared" ref="L23" si="13">SUM(L24:L25)</f>
        <v>1374</v>
      </c>
      <c r="M23" s="46">
        <f t="shared" si="1"/>
        <v>14434.4</v>
      </c>
    </row>
    <row r="24" spans="1:13" s="5" customFormat="1" ht="21.75" customHeight="1" x14ac:dyDescent="0.25">
      <c r="A24" s="60"/>
      <c r="B24" s="63"/>
      <c r="C24" s="63"/>
      <c r="D24" s="12">
        <f>SUM(E24:G24)</f>
        <v>26666</v>
      </c>
      <c r="E24" s="25">
        <f>1236.6+14434.4</f>
        <v>15671</v>
      </c>
      <c r="F24" s="25">
        <v>1995</v>
      </c>
      <c r="G24" s="25">
        <v>9000</v>
      </c>
      <c r="H24" s="109">
        <v>29819.200000000001</v>
      </c>
      <c r="I24" s="109"/>
      <c r="J24" s="39" t="s">
        <v>9</v>
      </c>
      <c r="K24" s="69"/>
      <c r="L24" s="12">
        <v>1236.5999999999999</v>
      </c>
      <c r="M24" s="46">
        <f t="shared" si="1"/>
        <v>14434.4</v>
      </c>
    </row>
    <row r="25" spans="1:13" s="5" customFormat="1" ht="21.75" customHeight="1" thickBot="1" x14ac:dyDescent="0.3">
      <c r="A25" s="61"/>
      <c r="B25" s="64"/>
      <c r="C25" s="64"/>
      <c r="D25" s="15">
        <f>SUM(E25:G25)</f>
        <v>1359.1</v>
      </c>
      <c r="E25" s="26">
        <v>137.4</v>
      </c>
      <c r="F25" s="26">
        <v>221.7</v>
      </c>
      <c r="G25" s="26">
        <v>1000</v>
      </c>
      <c r="H25" s="110"/>
      <c r="I25" s="110"/>
      <c r="J25" s="26" t="s">
        <v>10</v>
      </c>
      <c r="K25" s="70"/>
      <c r="L25" s="15">
        <v>137.4</v>
      </c>
      <c r="M25" s="46">
        <f t="shared" si="1"/>
        <v>0</v>
      </c>
    </row>
    <row r="26" spans="1:13" s="5" customFormat="1" ht="20.25" customHeight="1" x14ac:dyDescent="0.25">
      <c r="A26" s="59" t="s">
        <v>18</v>
      </c>
      <c r="B26" s="62" t="s">
        <v>26</v>
      </c>
      <c r="C26" s="74">
        <v>2012</v>
      </c>
      <c r="D26" s="11">
        <f>SUM(D27:D28)+H27+I27</f>
        <v>6068.2</v>
      </c>
      <c r="E26" s="24">
        <f t="shared" ref="E26:I26" si="14">SUM(E27:E28)</f>
        <v>6068.2</v>
      </c>
      <c r="F26" s="24">
        <f t="shared" si="14"/>
        <v>0</v>
      </c>
      <c r="G26" s="24">
        <f t="shared" si="14"/>
        <v>0</v>
      </c>
      <c r="H26" s="24">
        <f t="shared" si="14"/>
        <v>0</v>
      </c>
      <c r="I26" s="24">
        <f t="shared" si="14"/>
        <v>0</v>
      </c>
      <c r="J26" s="29"/>
      <c r="K26" s="71" t="s">
        <v>75</v>
      </c>
      <c r="L26" s="11">
        <f t="shared" ref="L26" si="15">SUM(L27:L28)</f>
        <v>1018.1</v>
      </c>
      <c r="M26" s="46">
        <f t="shared" si="1"/>
        <v>5050.0999999999995</v>
      </c>
    </row>
    <row r="27" spans="1:13" s="5" customFormat="1" ht="20.25" customHeight="1" x14ac:dyDescent="0.25">
      <c r="A27" s="60"/>
      <c r="B27" s="63"/>
      <c r="C27" s="75"/>
      <c r="D27" s="12">
        <f>SUM(E27:G27)</f>
        <v>6034.2</v>
      </c>
      <c r="E27" s="25">
        <f>304.3+5729.9</f>
        <v>6034.2</v>
      </c>
      <c r="F27" s="25"/>
      <c r="G27" s="25"/>
      <c r="H27" s="109"/>
      <c r="I27" s="109"/>
      <c r="J27" s="39" t="s">
        <v>9</v>
      </c>
      <c r="K27" s="72"/>
      <c r="L27" s="12">
        <v>916.2</v>
      </c>
      <c r="M27" s="46">
        <f t="shared" si="1"/>
        <v>5118</v>
      </c>
    </row>
    <row r="28" spans="1:13" s="5" customFormat="1" ht="20.25" customHeight="1" thickBot="1" x14ac:dyDescent="0.3">
      <c r="A28" s="61"/>
      <c r="B28" s="64"/>
      <c r="C28" s="76"/>
      <c r="D28" s="12">
        <f>SUM(E28:G28)</f>
        <v>34</v>
      </c>
      <c r="E28" s="26">
        <v>34</v>
      </c>
      <c r="F28" s="26"/>
      <c r="G28" s="26"/>
      <c r="H28" s="110"/>
      <c r="I28" s="110"/>
      <c r="J28" s="26" t="s">
        <v>10</v>
      </c>
      <c r="K28" s="73"/>
      <c r="L28" s="15">
        <v>101.9</v>
      </c>
      <c r="M28" s="46">
        <f t="shared" si="1"/>
        <v>-67.900000000000006</v>
      </c>
    </row>
    <row r="29" spans="1:13" s="5" customFormat="1" ht="20.25" customHeight="1" x14ac:dyDescent="0.25">
      <c r="A29" s="59" t="s">
        <v>19</v>
      </c>
      <c r="B29" s="62" t="s">
        <v>28</v>
      </c>
      <c r="C29" s="74">
        <v>2012</v>
      </c>
      <c r="D29" s="11">
        <f>SUM(D30:D31)+H30+I30</f>
        <v>11604.3</v>
      </c>
      <c r="E29" s="24">
        <f t="shared" ref="E29:I29" si="16">SUM(E30:E31)</f>
        <v>11604.3</v>
      </c>
      <c r="F29" s="24">
        <f t="shared" si="16"/>
        <v>0</v>
      </c>
      <c r="G29" s="24">
        <f t="shared" si="16"/>
        <v>0</v>
      </c>
      <c r="H29" s="24">
        <f t="shared" si="16"/>
        <v>0</v>
      </c>
      <c r="I29" s="24">
        <f t="shared" si="16"/>
        <v>0</v>
      </c>
      <c r="J29" s="29"/>
      <c r="K29" s="68" t="s">
        <v>76</v>
      </c>
      <c r="L29" s="11">
        <f t="shared" ref="L29" si="17">SUM(L30:L31)</f>
        <v>1000</v>
      </c>
      <c r="M29" s="46">
        <f t="shared" si="1"/>
        <v>10604.3</v>
      </c>
    </row>
    <row r="30" spans="1:13" s="5" customFormat="1" ht="20.25" customHeight="1" x14ac:dyDescent="0.25">
      <c r="A30" s="60"/>
      <c r="B30" s="63"/>
      <c r="C30" s="75"/>
      <c r="D30" s="12">
        <f>SUM(E30:G30)</f>
        <v>10443.9</v>
      </c>
      <c r="E30" s="25">
        <v>10443.9</v>
      </c>
      <c r="F30" s="25"/>
      <c r="G30" s="25"/>
      <c r="H30" s="109"/>
      <c r="I30" s="109"/>
      <c r="J30" s="39" t="s">
        <v>9</v>
      </c>
      <c r="K30" s="69"/>
      <c r="L30" s="12">
        <v>900</v>
      </c>
      <c r="M30" s="46">
        <f t="shared" si="1"/>
        <v>9543.9</v>
      </c>
    </row>
    <row r="31" spans="1:13" s="5" customFormat="1" ht="20.25" customHeight="1" thickBot="1" x14ac:dyDescent="0.3">
      <c r="A31" s="61"/>
      <c r="B31" s="64"/>
      <c r="C31" s="76"/>
      <c r="D31" s="12">
        <f>SUM(E31:G31)</f>
        <v>1160.4000000000001</v>
      </c>
      <c r="E31" s="26">
        <v>1160.4000000000001</v>
      </c>
      <c r="F31" s="26"/>
      <c r="G31" s="26"/>
      <c r="H31" s="110"/>
      <c r="I31" s="110"/>
      <c r="J31" s="26" t="s">
        <v>10</v>
      </c>
      <c r="K31" s="70"/>
      <c r="L31" s="15">
        <v>100</v>
      </c>
      <c r="M31" s="46">
        <f t="shared" si="1"/>
        <v>1060.4000000000001</v>
      </c>
    </row>
    <row r="32" spans="1:13" s="5" customFormat="1" ht="18" customHeight="1" x14ac:dyDescent="0.25">
      <c r="A32" s="59" t="s">
        <v>20</v>
      </c>
      <c r="B32" s="62" t="s">
        <v>37</v>
      </c>
      <c r="C32" s="62" t="s">
        <v>23</v>
      </c>
      <c r="D32" s="11">
        <f>SUM(D33:D34)+H33+I33</f>
        <v>15819</v>
      </c>
      <c r="E32" s="24">
        <f t="shared" ref="E32:I32" si="18">SUM(E33:E34)</f>
        <v>2991.2</v>
      </c>
      <c r="F32" s="24">
        <f t="shared" si="18"/>
        <v>6111.1</v>
      </c>
      <c r="G32" s="24">
        <f t="shared" si="18"/>
        <v>6716.7</v>
      </c>
      <c r="H32" s="24">
        <f t="shared" si="18"/>
        <v>0</v>
      </c>
      <c r="I32" s="24">
        <f t="shared" si="18"/>
        <v>0</v>
      </c>
      <c r="J32" s="29"/>
      <c r="K32" s="68" t="s">
        <v>64</v>
      </c>
      <c r="L32" s="11">
        <f t="shared" ref="L32" si="19">SUM(L33:L34)</f>
        <v>2852.2</v>
      </c>
      <c r="M32" s="46">
        <f t="shared" si="1"/>
        <v>139</v>
      </c>
    </row>
    <row r="33" spans="1:13" s="5" customFormat="1" ht="18" customHeight="1" x14ac:dyDescent="0.25">
      <c r="A33" s="60"/>
      <c r="B33" s="63"/>
      <c r="C33" s="63"/>
      <c r="D33" s="12">
        <f>SUM(E33:G33)</f>
        <v>14251</v>
      </c>
      <c r="E33" s="25">
        <f>2567+139</f>
        <v>2706</v>
      </c>
      <c r="F33" s="25">
        <v>5500</v>
      </c>
      <c r="G33" s="25">
        <v>6045</v>
      </c>
      <c r="H33" s="109"/>
      <c r="I33" s="109"/>
      <c r="J33" s="39" t="s">
        <v>9</v>
      </c>
      <c r="K33" s="69"/>
      <c r="L33" s="12">
        <v>2567</v>
      </c>
      <c r="M33" s="46">
        <f t="shared" si="1"/>
        <v>139</v>
      </c>
    </row>
    <row r="34" spans="1:13" s="5" customFormat="1" ht="18" customHeight="1" thickBot="1" x14ac:dyDescent="0.3">
      <c r="A34" s="61"/>
      <c r="B34" s="64"/>
      <c r="C34" s="64"/>
      <c r="D34" s="12">
        <f>SUM(E34:G34)</f>
        <v>1568</v>
      </c>
      <c r="E34" s="26">
        <v>285.2</v>
      </c>
      <c r="F34" s="26">
        <v>611.1</v>
      </c>
      <c r="G34" s="26">
        <v>671.7</v>
      </c>
      <c r="H34" s="110"/>
      <c r="I34" s="110"/>
      <c r="J34" s="26" t="s">
        <v>10</v>
      </c>
      <c r="K34" s="70"/>
      <c r="L34" s="15">
        <v>285.2</v>
      </c>
      <c r="M34" s="46">
        <f t="shared" si="1"/>
        <v>0</v>
      </c>
    </row>
    <row r="35" spans="1:13" s="5" customFormat="1" ht="18" customHeight="1" x14ac:dyDescent="0.25">
      <c r="A35" s="59" t="s">
        <v>21</v>
      </c>
      <c r="B35" s="62" t="s">
        <v>38</v>
      </c>
      <c r="C35" s="62" t="s">
        <v>23</v>
      </c>
      <c r="D35" s="11">
        <f>SUM(D36:D37)+H36+I36</f>
        <v>16300</v>
      </c>
      <c r="E35" s="24">
        <f t="shared" ref="E35:I35" si="20">SUM(E36:E37)</f>
        <v>1000</v>
      </c>
      <c r="F35" s="24">
        <f t="shared" si="20"/>
        <v>8494.5</v>
      </c>
      <c r="G35" s="24">
        <f t="shared" si="20"/>
        <v>6805.5</v>
      </c>
      <c r="H35" s="24">
        <f t="shared" si="20"/>
        <v>0</v>
      </c>
      <c r="I35" s="24">
        <f t="shared" si="20"/>
        <v>0</v>
      </c>
      <c r="J35" s="29"/>
      <c r="K35" s="68" t="s">
        <v>63</v>
      </c>
      <c r="L35" s="11">
        <f t="shared" ref="L35" si="21">SUM(L36:L37)</f>
        <v>1000</v>
      </c>
      <c r="M35" s="46">
        <f t="shared" si="1"/>
        <v>0</v>
      </c>
    </row>
    <row r="36" spans="1:13" s="5" customFormat="1" ht="18" customHeight="1" x14ac:dyDescent="0.25">
      <c r="A36" s="60"/>
      <c r="B36" s="63"/>
      <c r="C36" s="63"/>
      <c r="D36" s="12">
        <f>SUM(E36:G36)</f>
        <v>14670</v>
      </c>
      <c r="E36" s="25">
        <v>900</v>
      </c>
      <c r="F36" s="25">
        <v>7645</v>
      </c>
      <c r="G36" s="25">
        <v>6125</v>
      </c>
      <c r="H36" s="109"/>
      <c r="I36" s="109"/>
      <c r="J36" s="39" t="s">
        <v>9</v>
      </c>
      <c r="K36" s="69"/>
      <c r="L36" s="12">
        <v>900</v>
      </c>
      <c r="M36" s="46">
        <f t="shared" si="1"/>
        <v>0</v>
      </c>
    </row>
    <row r="37" spans="1:13" s="5" customFormat="1" ht="18" customHeight="1" thickBot="1" x14ac:dyDescent="0.3">
      <c r="A37" s="61"/>
      <c r="B37" s="64"/>
      <c r="C37" s="64"/>
      <c r="D37" s="12">
        <f>SUM(E37:G37)</f>
        <v>1630</v>
      </c>
      <c r="E37" s="26">
        <v>100</v>
      </c>
      <c r="F37" s="26">
        <v>849.5</v>
      </c>
      <c r="G37" s="26">
        <v>680.5</v>
      </c>
      <c r="H37" s="110"/>
      <c r="I37" s="110"/>
      <c r="J37" s="26" t="s">
        <v>10</v>
      </c>
      <c r="K37" s="70"/>
      <c r="L37" s="15">
        <v>100</v>
      </c>
      <c r="M37" s="46">
        <f t="shared" si="1"/>
        <v>0</v>
      </c>
    </row>
    <row r="38" spans="1:13" s="5" customFormat="1" ht="18.75" customHeight="1" x14ac:dyDescent="0.25">
      <c r="A38" s="59" t="s">
        <v>22</v>
      </c>
      <c r="B38" s="62" t="s">
        <v>27</v>
      </c>
      <c r="C38" s="62" t="s">
        <v>17</v>
      </c>
      <c r="D38" s="11">
        <f>SUM(D39:D40)+H39+I39</f>
        <v>12672.400000000001</v>
      </c>
      <c r="E38" s="24">
        <f t="shared" ref="E38:I38" si="22">SUM(E39:E40)</f>
        <v>4461.3</v>
      </c>
      <c r="F38" s="24">
        <f t="shared" si="22"/>
        <v>3337</v>
      </c>
      <c r="G38" s="24">
        <f t="shared" si="22"/>
        <v>4874.0999999999995</v>
      </c>
      <c r="H38" s="24">
        <f t="shared" si="22"/>
        <v>0</v>
      </c>
      <c r="I38" s="24">
        <f t="shared" si="22"/>
        <v>0</v>
      </c>
      <c r="J38" s="29"/>
      <c r="K38" s="71" t="s">
        <v>62</v>
      </c>
      <c r="L38" s="11">
        <f t="shared" ref="L38" si="23">SUM(L39:L40)</f>
        <v>4378.8999999999996</v>
      </c>
      <c r="M38" s="46">
        <f t="shared" si="1"/>
        <v>82.400000000000546</v>
      </c>
    </row>
    <row r="39" spans="1:13" s="5" customFormat="1" ht="18.75" customHeight="1" x14ac:dyDescent="0.25">
      <c r="A39" s="60"/>
      <c r="B39" s="63"/>
      <c r="C39" s="63"/>
      <c r="D39" s="12">
        <f>SUM(E39:G39)</f>
        <v>11413.400000000001</v>
      </c>
      <c r="E39" s="25">
        <f>3941+82.4</f>
        <v>4023.4</v>
      </c>
      <c r="F39" s="25">
        <v>3003.3</v>
      </c>
      <c r="G39" s="25">
        <v>4386.7</v>
      </c>
      <c r="H39" s="109"/>
      <c r="I39" s="109"/>
      <c r="J39" s="39" t="s">
        <v>9</v>
      </c>
      <c r="K39" s="72"/>
      <c r="L39" s="12">
        <v>3941</v>
      </c>
      <c r="M39" s="46">
        <f t="shared" si="1"/>
        <v>82.400000000000091</v>
      </c>
    </row>
    <row r="40" spans="1:13" s="5" customFormat="1" ht="18.75" customHeight="1" thickBot="1" x14ac:dyDescent="0.3">
      <c r="A40" s="61"/>
      <c r="B40" s="64"/>
      <c r="C40" s="64"/>
      <c r="D40" s="12">
        <f>SUM(E40:G40)</f>
        <v>1259</v>
      </c>
      <c r="E40" s="26">
        <v>437.9</v>
      </c>
      <c r="F40" s="26">
        <v>333.7</v>
      </c>
      <c r="G40" s="26">
        <v>487.4</v>
      </c>
      <c r="H40" s="110"/>
      <c r="I40" s="110"/>
      <c r="J40" s="26" t="s">
        <v>10</v>
      </c>
      <c r="K40" s="73"/>
      <c r="L40" s="15">
        <v>437.9</v>
      </c>
      <c r="M40" s="46">
        <f t="shared" si="1"/>
        <v>0</v>
      </c>
    </row>
    <row r="41" spans="1:13" s="5" customFormat="1" ht="17.25" customHeight="1" x14ac:dyDescent="0.25">
      <c r="A41" s="59" t="s">
        <v>52</v>
      </c>
      <c r="B41" s="62" t="s">
        <v>86</v>
      </c>
      <c r="C41" s="62" t="s">
        <v>23</v>
      </c>
      <c r="D41" s="11">
        <f>SUM(D42:D43)+H42+I42</f>
        <v>15590</v>
      </c>
      <c r="E41" s="24">
        <f t="shared" ref="E41:I41" si="24">SUM(E42:E43)</f>
        <v>3823.3</v>
      </c>
      <c r="F41" s="24">
        <f t="shared" si="24"/>
        <v>6111.1</v>
      </c>
      <c r="G41" s="24">
        <f t="shared" si="24"/>
        <v>5655.6</v>
      </c>
      <c r="H41" s="24">
        <f t="shared" si="24"/>
        <v>0</v>
      </c>
      <c r="I41" s="24">
        <f t="shared" si="24"/>
        <v>0</v>
      </c>
      <c r="J41" s="29"/>
      <c r="K41" s="71" t="s">
        <v>61</v>
      </c>
      <c r="L41" s="11">
        <f t="shared" ref="L41" si="25">SUM(L42:L43)</f>
        <v>3823.3</v>
      </c>
      <c r="M41" s="46">
        <f t="shared" si="1"/>
        <v>0</v>
      </c>
    </row>
    <row r="42" spans="1:13" s="5" customFormat="1" ht="17.25" customHeight="1" x14ac:dyDescent="0.25">
      <c r="A42" s="60"/>
      <c r="B42" s="63"/>
      <c r="C42" s="63"/>
      <c r="D42" s="12">
        <f>SUM(E42:G42)</f>
        <v>14031</v>
      </c>
      <c r="E42" s="25">
        <v>3441</v>
      </c>
      <c r="F42" s="25">
        <v>5500</v>
      </c>
      <c r="G42" s="25">
        <v>5090</v>
      </c>
      <c r="H42" s="109"/>
      <c r="I42" s="109"/>
      <c r="J42" s="39" t="s">
        <v>9</v>
      </c>
      <c r="K42" s="72"/>
      <c r="L42" s="12">
        <v>3441</v>
      </c>
      <c r="M42" s="46">
        <f t="shared" si="1"/>
        <v>0</v>
      </c>
    </row>
    <row r="43" spans="1:13" s="5" customFormat="1" ht="17.25" customHeight="1" thickBot="1" x14ac:dyDescent="0.3">
      <c r="A43" s="61"/>
      <c r="B43" s="64"/>
      <c r="C43" s="64"/>
      <c r="D43" s="12">
        <f>SUM(E43:G43)</f>
        <v>1559</v>
      </c>
      <c r="E43" s="26">
        <v>382.3</v>
      </c>
      <c r="F43" s="26">
        <v>611.1</v>
      </c>
      <c r="G43" s="26">
        <v>565.6</v>
      </c>
      <c r="H43" s="110"/>
      <c r="I43" s="110"/>
      <c r="J43" s="26" t="s">
        <v>10</v>
      </c>
      <c r="K43" s="73"/>
      <c r="L43" s="15">
        <v>382.3</v>
      </c>
      <c r="M43" s="46">
        <f t="shared" si="1"/>
        <v>0</v>
      </c>
    </row>
    <row r="44" spans="1:13" s="5" customFormat="1" ht="20.25" customHeight="1" x14ac:dyDescent="0.25">
      <c r="A44" s="59" t="s">
        <v>53</v>
      </c>
      <c r="B44" s="62" t="s">
        <v>87</v>
      </c>
      <c r="C44" s="62" t="s">
        <v>23</v>
      </c>
      <c r="D44" s="11">
        <f>SUM(D45:D46)+H45+I45</f>
        <v>14676</v>
      </c>
      <c r="E44" s="24">
        <f t="shared" ref="E44:I44" si="26">SUM(E45:E46)</f>
        <v>3553.8</v>
      </c>
      <c r="F44" s="24">
        <f t="shared" si="26"/>
        <v>4285.2</v>
      </c>
      <c r="G44" s="24">
        <f t="shared" si="26"/>
        <v>6837</v>
      </c>
      <c r="H44" s="24">
        <f t="shared" si="26"/>
        <v>0</v>
      </c>
      <c r="I44" s="24">
        <f t="shared" si="26"/>
        <v>0</v>
      </c>
      <c r="J44" s="29"/>
      <c r="K44" s="71" t="s">
        <v>60</v>
      </c>
      <c r="L44" s="11">
        <f t="shared" ref="L44" si="27">SUM(L45:L46)</f>
        <v>3337.8</v>
      </c>
      <c r="M44" s="46">
        <f t="shared" ref="M44:M52" si="28">E44-L44</f>
        <v>216</v>
      </c>
    </row>
    <row r="45" spans="1:13" s="5" customFormat="1" ht="20.25" customHeight="1" x14ac:dyDescent="0.25">
      <c r="A45" s="60"/>
      <c r="B45" s="63"/>
      <c r="C45" s="63"/>
      <c r="D45" s="12">
        <f>SUM(E45:G45)</f>
        <v>13230</v>
      </c>
      <c r="E45" s="25">
        <f>3004+216</f>
        <v>3220</v>
      </c>
      <c r="F45" s="25">
        <v>3856.7</v>
      </c>
      <c r="G45" s="25">
        <v>6153.3</v>
      </c>
      <c r="H45" s="109"/>
      <c r="I45" s="109"/>
      <c r="J45" s="39" t="s">
        <v>9</v>
      </c>
      <c r="K45" s="72"/>
      <c r="L45" s="12">
        <v>3004</v>
      </c>
      <c r="M45" s="46">
        <f t="shared" si="28"/>
        <v>216</v>
      </c>
    </row>
    <row r="46" spans="1:13" s="5" customFormat="1" ht="20.25" customHeight="1" thickBot="1" x14ac:dyDescent="0.3">
      <c r="A46" s="61"/>
      <c r="B46" s="64"/>
      <c r="C46" s="64"/>
      <c r="D46" s="12">
        <f>SUM(E46:G46)</f>
        <v>1446</v>
      </c>
      <c r="E46" s="26">
        <v>333.8</v>
      </c>
      <c r="F46" s="26">
        <v>428.5</v>
      </c>
      <c r="G46" s="26">
        <v>683.7</v>
      </c>
      <c r="H46" s="110"/>
      <c r="I46" s="110"/>
      <c r="J46" s="26" t="s">
        <v>10</v>
      </c>
      <c r="K46" s="73"/>
      <c r="L46" s="15">
        <v>333.8</v>
      </c>
      <c r="M46" s="46">
        <f t="shared" si="28"/>
        <v>0</v>
      </c>
    </row>
    <row r="47" spans="1:13" s="5" customFormat="1" ht="45" customHeight="1" thickBot="1" x14ac:dyDescent="0.3">
      <c r="A47" s="59" t="s">
        <v>95</v>
      </c>
      <c r="B47" s="62" t="s">
        <v>97</v>
      </c>
      <c r="C47" s="65">
        <v>2012</v>
      </c>
      <c r="D47" s="11">
        <f>SUM(D48:D49)+H48+I48</f>
        <v>14578.1</v>
      </c>
      <c r="E47" s="24">
        <f t="shared" ref="E47:I47" si="29">SUM(E48:E49)</f>
        <v>14578.1</v>
      </c>
      <c r="F47" s="24">
        <f t="shared" si="29"/>
        <v>0</v>
      </c>
      <c r="G47" s="24">
        <f t="shared" si="29"/>
        <v>0</v>
      </c>
      <c r="H47" s="24">
        <f t="shared" si="29"/>
        <v>0</v>
      </c>
      <c r="I47" s="24">
        <f t="shared" si="29"/>
        <v>0</v>
      </c>
      <c r="J47" s="32"/>
      <c r="K47" s="68" t="s">
        <v>100</v>
      </c>
      <c r="L47" s="16"/>
      <c r="M47" s="46">
        <f t="shared" si="28"/>
        <v>14578.1</v>
      </c>
    </row>
    <row r="48" spans="1:13" s="5" customFormat="1" ht="48" customHeight="1" x14ac:dyDescent="0.25">
      <c r="A48" s="60"/>
      <c r="B48" s="63"/>
      <c r="C48" s="66"/>
      <c r="D48" s="12">
        <f>SUM(E48:G48)</f>
        <v>14458.800000000001</v>
      </c>
      <c r="E48" s="25">
        <f>1073.7+13385.1</f>
        <v>14458.800000000001</v>
      </c>
      <c r="F48" s="25"/>
      <c r="G48" s="25"/>
      <c r="H48" s="109"/>
      <c r="I48" s="109"/>
      <c r="J48" s="39" t="s">
        <v>9</v>
      </c>
      <c r="K48" s="69"/>
      <c r="L48" s="17"/>
      <c r="M48" s="46">
        <f t="shared" si="28"/>
        <v>14458.800000000001</v>
      </c>
    </row>
    <row r="49" spans="1:13" s="5" customFormat="1" ht="39.75" customHeight="1" thickBot="1" x14ac:dyDescent="0.3">
      <c r="A49" s="61"/>
      <c r="B49" s="64"/>
      <c r="C49" s="67"/>
      <c r="D49" s="12">
        <f>SUM(E49:G49)</f>
        <v>119.3</v>
      </c>
      <c r="E49" s="40">
        <v>119.3</v>
      </c>
      <c r="F49" s="40"/>
      <c r="G49" s="40"/>
      <c r="H49" s="110"/>
      <c r="I49" s="110"/>
      <c r="J49" s="26" t="s">
        <v>10</v>
      </c>
      <c r="K49" s="70"/>
      <c r="L49" s="18"/>
      <c r="M49" s="46">
        <f t="shared" si="28"/>
        <v>119.3</v>
      </c>
    </row>
    <row r="50" spans="1:13" s="5" customFormat="1" ht="51" customHeight="1" x14ac:dyDescent="0.25">
      <c r="A50" s="59" t="s">
        <v>96</v>
      </c>
      <c r="B50" s="62" t="s">
        <v>98</v>
      </c>
      <c r="C50" s="62" t="s">
        <v>36</v>
      </c>
      <c r="D50" s="11">
        <f>SUM(D51:D52)+H51+I51</f>
        <v>33499.9</v>
      </c>
      <c r="E50" s="24">
        <f t="shared" ref="E50:I50" si="30">SUM(E51:E52)</f>
        <v>800</v>
      </c>
      <c r="F50" s="24">
        <f t="shared" si="30"/>
        <v>5600</v>
      </c>
      <c r="G50" s="24">
        <f t="shared" si="30"/>
        <v>10718.199999999999</v>
      </c>
      <c r="H50" s="24">
        <f t="shared" si="30"/>
        <v>16381.7</v>
      </c>
      <c r="I50" s="24">
        <f t="shared" si="30"/>
        <v>0</v>
      </c>
      <c r="J50" s="32"/>
      <c r="K50" s="68" t="s">
        <v>99</v>
      </c>
      <c r="L50" s="19"/>
      <c r="M50" s="46">
        <f t="shared" si="28"/>
        <v>800</v>
      </c>
    </row>
    <row r="51" spans="1:13" s="5" customFormat="1" ht="51" customHeight="1" x14ac:dyDescent="0.25">
      <c r="A51" s="60"/>
      <c r="B51" s="63"/>
      <c r="C51" s="63"/>
      <c r="D51" s="12">
        <f>SUM(E51:G51)</f>
        <v>15406.4</v>
      </c>
      <c r="E51" s="25">
        <v>720</v>
      </c>
      <c r="F51" s="25">
        <v>5040</v>
      </c>
      <c r="G51" s="25">
        <v>9646.4</v>
      </c>
      <c r="H51" s="109">
        <v>16381.7</v>
      </c>
      <c r="I51" s="109"/>
      <c r="J51" s="39" t="s">
        <v>9</v>
      </c>
      <c r="K51" s="69"/>
      <c r="L51" s="19"/>
      <c r="M51" s="46">
        <f t="shared" si="28"/>
        <v>720</v>
      </c>
    </row>
    <row r="52" spans="1:13" s="5" customFormat="1" ht="51" customHeight="1" thickBot="1" x14ac:dyDescent="0.3">
      <c r="A52" s="61"/>
      <c r="B52" s="64"/>
      <c r="C52" s="64"/>
      <c r="D52" s="12">
        <f>SUM(E52:G52)</f>
        <v>1711.8</v>
      </c>
      <c r="E52" s="40">
        <v>80</v>
      </c>
      <c r="F52" s="40">
        <v>560</v>
      </c>
      <c r="G52" s="40">
        <v>1071.8</v>
      </c>
      <c r="H52" s="110"/>
      <c r="I52" s="110"/>
      <c r="J52" s="26" t="s">
        <v>10</v>
      </c>
      <c r="K52" s="108"/>
      <c r="L52" s="47"/>
      <c r="M52" s="46">
        <f t="shared" si="28"/>
        <v>80</v>
      </c>
    </row>
    <row r="54" spans="1:13" x14ac:dyDescent="0.25">
      <c r="E54" s="38"/>
    </row>
    <row r="56" spans="1:13" x14ac:dyDescent="0.25">
      <c r="F56" s="38"/>
    </row>
  </sheetData>
  <mergeCells count="98">
    <mergeCell ref="A3:K3"/>
    <mergeCell ref="A4:A6"/>
    <mergeCell ref="B4:B6"/>
    <mergeCell ref="C4:C6"/>
    <mergeCell ref="K4:K6"/>
    <mergeCell ref="H5:H6"/>
    <mergeCell ref="I5:I6"/>
    <mergeCell ref="A7:A9"/>
    <mergeCell ref="B7:B9"/>
    <mergeCell ref="C7:C9"/>
    <mergeCell ref="K7:K9"/>
    <mergeCell ref="H8:H9"/>
    <mergeCell ref="I8:I9"/>
    <mergeCell ref="A10:K10"/>
    <mergeCell ref="A11:A13"/>
    <mergeCell ref="B11:B13"/>
    <mergeCell ref="C11:C13"/>
    <mergeCell ref="K11:K13"/>
    <mergeCell ref="H12:H13"/>
    <mergeCell ref="I12:I13"/>
    <mergeCell ref="A14:A16"/>
    <mergeCell ref="B14:B16"/>
    <mergeCell ref="C14:C16"/>
    <mergeCell ref="K14:K16"/>
    <mergeCell ref="H15:H16"/>
    <mergeCell ref="I15:I16"/>
    <mergeCell ref="A17:A19"/>
    <mergeCell ref="B17:B19"/>
    <mergeCell ref="C17:C19"/>
    <mergeCell ref="K17:K19"/>
    <mergeCell ref="H18:H19"/>
    <mergeCell ref="I18:I19"/>
    <mergeCell ref="A20:A22"/>
    <mergeCell ref="B20:B22"/>
    <mergeCell ref="C20:C22"/>
    <mergeCell ref="K20:K22"/>
    <mergeCell ref="H21:H22"/>
    <mergeCell ref="I21:I22"/>
    <mergeCell ref="A23:A25"/>
    <mergeCell ref="B23:B25"/>
    <mergeCell ref="C23:C25"/>
    <mergeCell ref="K23:K25"/>
    <mergeCell ref="H24:H25"/>
    <mergeCell ref="I24:I25"/>
    <mergeCell ref="A26:A28"/>
    <mergeCell ref="B26:B28"/>
    <mergeCell ref="C26:C28"/>
    <mergeCell ref="K26:K28"/>
    <mergeCell ref="H27:H28"/>
    <mergeCell ref="I27:I28"/>
    <mergeCell ref="A29:A31"/>
    <mergeCell ref="B29:B31"/>
    <mergeCell ref="C29:C31"/>
    <mergeCell ref="K29:K31"/>
    <mergeCell ref="H30:H31"/>
    <mergeCell ref="I30:I31"/>
    <mergeCell ref="A32:A34"/>
    <mergeCell ref="B32:B34"/>
    <mergeCell ref="C32:C34"/>
    <mergeCell ref="K32:K34"/>
    <mergeCell ref="H33:H34"/>
    <mergeCell ref="I33:I34"/>
    <mergeCell ref="A35:A37"/>
    <mergeCell ref="B35:B37"/>
    <mergeCell ref="C35:C37"/>
    <mergeCell ref="K35:K37"/>
    <mergeCell ref="H36:H37"/>
    <mergeCell ref="I36:I37"/>
    <mergeCell ref="A38:A40"/>
    <mergeCell ref="B38:B40"/>
    <mergeCell ref="C38:C40"/>
    <mergeCell ref="K38:K40"/>
    <mergeCell ref="H39:H40"/>
    <mergeCell ref="I39:I40"/>
    <mergeCell ref="A41:A43"/>
    <mergeCell ref="B41:B43"/>
    <mergeCell ref="C41:C43"/>
    <mergeCell ref="K41:K43"/>
    <mergeCell ref="H42:H43"/>
    <mergeCell ref="I42:I43"/>
    <mergeCell ref="A44:A46"/>
    <mergeCell ref="B44:B46"/>
    <mergeCell ref="C44:C46"/>
    <mergeCell ref="K44:K46"/>
    <mergeCell ref="H45:H46"/>
    <mergeCell ref="I45:I46"/>
    <mergeCell ref="A47:A49"/>
    <mergeCell ref="B47:B49"/>
    <mergeCell ref="C47:C49"/>
    <mergeCell ref="K47:K49"/>
    <mergeCell ref="H48:H49"/>
    <mergeCell ref="I48:I49"/>
    <mergeCell ref="A50:A52"/>
    <mergeCell ref="B50:B52"/>
    <mergeCell ref="C50:C52"/>
    <mergeCell ref="K50:K52"/>
    <mergeCell ref="H51:H52"/>
    <mergeCell ref="I51:I52"/>
  </mergeCells>
  <pageMargins left="0.70866141732283472" right="0.70866141732283472" top="0.74803149606299213" bottom="0.74803149606299213" header="0.31496062992125984" footer="0.31496062992125984"/>
  <pageSetup paperSize="9" scale="92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2012-04-12T05:14:08Z</dcterms:modified>
</cp:coreProperties>
</file>